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F7DF3B2-8273-4AB6-A111-90F5A7330B9B}" xr6:coauthVersionLast="47" xr6:coauthVersionMax="47" xr10:uidLastSave="{00000000-0000-0000-0000-000000000000}"/>
  <workbookProtection workbookAlgorithmName="SHA-512" workbookHashValue="KAJWIXihomFFo82Wm+JR6GZN2NjRbeiC1XdDXGzPb3NZgebg+VwK54pUYULEAnpuJlDmTAyp1w10kWG4+UJmaQ==" workbookSaltValue="jOZpk+AXmMepEIg2AIgYOQ==" workbookSpinCount="100000" lockStructure="1"/>
  <bookViews>
    <workbookView xWindow="-108" yWindow="-108" windowWidth="23256" windowHeight="12720" tabRatio="662" xr2:uid="{00000000-000D-0000-FFFF-FFFF00000000}"/>
  </bookViews>
  <sheets>
    <sheet name="ЦЕНЫ" sheetId="14" r:id="rId1"/>
    <sheet name="РАСЧЕТ COSTA" sheetId="21" r:id="rId2"/>
    <sheet name="РАСЧЕТ ONDA" sheetId="12" r:id="rId3"/>
    <sheet name="РАСЧЕТ ONDA 72" sheetId="19" r:id="rId4"/>
    <sheet name="ПРАЙС" sheetId="13" state="hidden" r:id="rId5"/>
    <sheet name="Лист1" sheetId="15" state="hidden" r:id="rId6"/>
    <sheet name="Лист3" sheetId="3" state="hidden" r:id="rId7"/>
    <sheet name="РАСЧЕТ COSTA ТЕСТ" sheetId="20" state="hidden" r:id="rId8"/>
    <sheet name="РАСЧЕТ COSTA старый" sheetId="11" state="hidden" r:id="rId9"/>
  </sheets>
  <definedNames>
    <definedName name="_xlnm._FilterDatabase" localSheetId="1" hidden="1">'РАСЧЕТ COSTA'!$B$1:$P$52</definedName>
    <definedName name="_xlnm._FilterDatabase" localSheetId="8" hidden="1">'РАСЧЕТ COSTA старый'!$A$1:$O$52</definedName>
    <definedName name="_xlnm._FilterDatabase" localSheetId="7" hidden="1">'РАСЧЕТ COSTA ТЕСТ'!$B$1:$P$52</definedName>
    <definedName name="_xlnm.Print_Area" localSheetId="2">'РАСЧЕТ ONDA'!$A$1:$O$67</definedName>
    <definedName name="_xlnm.Print_Area" localSheetId="3">'РАСЧЕТ ONDA 72'!$A$1:$O$69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9" l="1"/>
  <c r="C20" i="19"/>
  <c r="C19" i="19"/>
  <c r="C18" i="19"/>
  <c r="C17" i="19"/>
  <c r="C16" i="19"/>
  <c r="C15" i="19"/>
  <c r="H56" i="21"/>
  <c r="F22" i="12"/>
  <c r="D4" i="12" s="1"/>
  <c r="C20" i="12"/>
  <c r="C19" i="12"/>
  <c r="C18" i="12"/>
  <c r="C17" i="12"/>
  <c r="C16" i="12"/>
  <c r="C15" i="12"/>
  <c r="D4" i="19" l="1"/>
  <c r="M28" i="21" l="1"/>
  <c r="M27" i="21"/>
  <c r="M26" i="21"/>
  <c r="M25" i="21"/>
  <c r="M24" i="21"/>
  <c r="M23" i="21"/>
  <c r="H55" i="21"/>
  <c r="H54" i="21"/>
  <c r="H57" i="21"/>
  <c r="B2" i="19" l="1"/>
  <c r="A19" i="21"/>
  <c r="D20" i="21" s="1"/>
  <c r="A14" i="21"/>
  <c r="D15" i="21" s="1"/>
  <c r="A9" i="21"/>
  <c r="D10" i="21" s="1"/>
  <c r="A9" i="20"/>
  <c r="J3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2" i="15"/>
  <c r="J50" i="21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6" i="15"/>
  <c r="J98" i="15"/>
  <c r="J100" i="15"/>
  <c r="J104" i="15"/>
  <c r="J105" i="15"/>
  <c r="J71" i="15"/>
  <c r="H5" i="21"/>
  <c r="I22" i="21" s="1"/>
  <c r="H4" i="21"/>
  <c r="I14" i="21" s="1"/>
  <c r="H3" i="21"/>
  <c r="I9" i="21" s="1"/>
  <c r="D47" i="21"/>
  <c r="D46" i="21"/>
  <c r="D45" i="21"/>
  <c r="G56" i="21"/>
  <c r="G55" i="21"/>
  <c r="G54" i="21"/>
  <c r="G53" i="21"/>
  <c r="H51" i="21"/>
  <c r="M50" i="21"/>
  <c r="L50" i="21"/>
  <c r="K50" i="21"/>
  <c r="H50" i="21"/>
  <c r="H49" i="21"/>
  <c r="H48" i="21"/>
  <c r="G47" i="21"/>
  <c r="G46" i="21"/>
  <c r="G45" i="21"/>
  <c r="G44" i="21"/>
  <c r="G43" i="21"/>
  <c r="G42" i="21"/>
  <c r="H41" i="21"/>
  <c r="G39" i="21"/>
  <c r="G38" i="21"/>
  <c r="G37" i="21"/>
  <c r="D22" i="21"/>
  <c r="D21" i="21"/>
  <c r="E19" i="21"/>
  <c r="D19" i="21"/>
  <c r="D17" i="21"/>
  <c r="D16" i="21"/>
  <c r="E14" i="21"/>
  <c r="D14" i="21"/>
  <c r="D12" i="21"/>
  <c r="D11" i="21"/>
  <c r="E9" i="21"/>
  <c r="D9" i="21"/>
  <c r="G47" i="20"/>
  <c r="G46" i="20"/>
  <c r="G45" i="20"/>
  <c r="E9" i="20"/>
  <c r="F19" i="20"/>
  <c r="I20" i="20" s="1"/>
  <c r="F14" i="20"/>
  <c r="I16" i="20" s="1"/>
  <c r="I9" i="20"/>
  <c r="F8" i="20"/>
  <c r="I11" i="20" s="1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71" i="15"/>
  <c r="I19" i="20"/>
  <c r="I14" i="20"/>
  <c r="H57" i="20"/>
  <c r="G56" i="20"/>
  <c r="H56" i="20" s="1"/>
  <c r="G55" i="20"/>
  <c r="H55" i="20" s="1"/>
  <c r="G54" i="20"/>
  <c r="H54" i="20" s="1"/>
  <c r="M50" i="20"/>
  <c r="L50" i="20"/>
  <c r="K50" i="20"/>
  <c r="J50" i="20"/>
  <c r="G53" i="20"/>
  <c r="H51" i="20"/>
  <c r="H50" i="20"/>
  <c r="H49" i="20"/>
  <c r="H48" i="20"/>
  <c r="G44" i="20"/>
  <c r="G43" i="20"/>
  <c r="G42" i="20"/>
  <c r="H41" i="20"/>
  <c r="G39" i="20"/>
  <c r="G38" i="20"/>
  <c r="G37" i="20"/>
  <c r="M28" i="20"/>
  <c r="M27" i="20"/>
  <c r="M26" i="20"/>
  <c r="M25" i="20"/>
  <c r="M24" i="20"/>
  <c r="M23" i="20"/>
  <c r="D22" i="20"/>
  <c r="D21" i="20"/>
  <c r="D20" i="20"/>
  <c r="E19" i="20"/>
  <c r="D19" i="20"/>
  <c r="D17" i="20"/>
  <c r="D16" i="20"/>
  <c r="D15" i="20"/>
  <c r="E14" i="20"/>
  <c r="D14" i="20"/>
  <c r="D12" i="20"/>
  <c r="D11" i="20"/>
  <c r="D9" i="20"/>
  <c r="C3" i="3"/>
  <c r="H52" i="21" l="1"/>
  <c r="H43" i="21"/>
  <c r="I17" i="21"/>
  <c r="D24" i="21"/>
  <c r="I19" i="21"/>
  <c r="I21" i="21"/>
  <c r="I16" i="21"/>
  <c r="I12" i="21"/>
  <c r="I11" i="21"/>
  <c r="H42" i="21"/>
  <c r="H44" i="21"/>
  <c r="C2" i="21"/>
  <c r="G40" i="21" s="1"/>
  <c r="I21" i="20"/>
  <c r="H47" i="20" s="1"/>
  <c r="I15" i="20"/>
  <c r="H46" i="20" s="1"/>
  <c r="I10" i="20"/>
  <c r="C2" i="20"/>
  <c r="G40" i="20" s="1"/>
  <c r="H52" i="20"/>
  <c r="H43" i="20"/>
  <c r="H44" i="20"/>
  <c r="H46" i="21" l="1"/>
  <c r="I24" i="20"/>
  <c r="H47" i="21"/>
  <c r="I24" i="21"/>
  <c r="H45" i="21"/>
  <c r="H45" i="20"/>
  <c r="G54" i="11"/>
  <c r="F53" i="11"/>
  <c r="G53" i="11" s="1"/>
  <c r="F52" i="11"/>
  <c r="G52" i="11" s="1"/>
  <c r="F51" i="11"/>
  <c r="G51" i="11" s="1"/>
  <c r="L28" i="11"/>
  <c r="L24" i="11"/>
  <c r="L23" i="11"/>
  <c r="H59" i="21" l="1"/>
  <c r="H3" i="15"/>
  <c r="H11" i="15"/>
  <c r="H12" i="15"/>
  <c r="H15" i="15"/>
  <c r="H16" i="15"/>
  <c r="D19" i="11" s="1"/>
  <c r="H2" i="15"/>
  <c r="E3" i="15"/>
  <c r="E4" i="15"/>
  <c r="H4" i="15" s="1"/>
  <c r="E5" i="15"/>
  <c r="H5" i="15" s="1"/>
  <c r="E6" i="15"/>
  <c r="E7" i="15"/>
  <c r="E8" i="15"/>
  <c r="E9" i="15"/>
  <c r="E10" i="15"/>
  <c r="E11" i="15"/>
  <c r="E12" i="15"/>
  <c r="E13" i="15"/>
  <c r="E14" i="15"/>
  <c r="H14" i="15" s="1"/>
  <c r="E15" i="15"/>
  <c r="E2" i="15"/>
  <c r="D3" i="19"/>
  <c r="D14" i="11" l="1"/>
  <c r="D9" i="11"/>
  <c r="I50" i="11"/>
  <c r="K50" i="11"/>
  <c r="C9" i="11"/>
  <c r="D2" i="12"/>
  <c r="B3" i="12" s="1"/>
  <c r="D2" i="19"/>
  <c r="L17" i="19" l="1"/>
  <c r="K17" i="19"/>
  <c r="J17" i="19"/>
  <c r="I17" i="19"/>
  <c r="B4" i="19"/>
  <c r="B3" i="19"/>
  <c r="L27" i="11"/>
  <c r="L26" i="11"/>
  <c r="L25" i="11"/>
  <c r="G49" i="11" l="1"/>
  <c r="L17" i="12"/>
  <c r="K17" i="12"/>
  <c r="J17" i="12"/>
  <c r="I17" i="12"/>
  <c r="B2" i="12" s="1"/>
  <c r="D3" i="12"/>
  <c r="B4" i="12" s="1"/>
  <c r="C20" i="11"/>
  <c r="C15" i="11"/>
  <c r="G41" i="11"/>
  <c r="G45" i="11"/>
  <c r="G46" i="11"/>
  <c r="G47" i="11"/>
  <c r="G48" i="11"/>
  <c r="F50" i="11"/>
  <c r="F44" i="11"/>
  <c r="F43" i="11"/>
  <c r="F42" i="11"/>
  <c r="C22" i="11"/>
  <c r="C17" i="11"/>
  <c r="C12" i="11"/>
  <c r="C21" i="11"/>
  <c r="C16" i="11"/>
  <c r="C11" i="11"/>
  <c r="J50" i="11"/>
  <c r="C19" i="11"/>
  <c r="C41" i="15" s="1"/>
  <c r="C14" i="11"/>
  <c r="C38" i="15" s="1"/>
  <c r="C35" i="15"/>
  <c r="C10" i="11" l="1"/>
  <c r="C24" i="11" s="1"/>
  <c r="D10" i="20"/>
  <c r="G43" i="11"/>
  <c r="G44" i="11"/>
  <c r="L50" i="11"/>
  <c r="B2" i="11" s="1"/>
  <c r="F40" i="11" s="1"/>
  <c r="G42" i="11" l="1"/>
  <c r="G56" i="11" s="1"/>
  <c r="D24" i="20"/>
  <c r="H42" i="20"/>
  <c r="H59" i="20" s="1"/>
  <c r="F38" i="11"/>
  <c r="F37" i="11"/>
  <c r="F39" i="11"/>
  <c r="D4" i="3" l="1"/>
  <c r="D3" i="3" l="1"/>
  <c r="C4" i="3" l="1"/>
</calcChain>
</file>

<file path=xl/sharedStrings.xml><?xml version="1.0" encoding="utf-8"?>
<sst xmlns="http://schemas.openxmlformats.org/spreadsheetml/2006/main" count="1054" uniqueCount="344">
  <si>
    <t>белый</t>
  </si>
  <si>
    <t>Вес, кг</t>
  </si>
  <si>
    <t>по RAL</t>
  </si>
  <si>
    <t>стандартное одно отверстие</t>
  </si>
  <si>
    <t>без отверстия</t>
  </si>
  <si>
    <t>указано на схеме</t>
  </si>
  <si>
    <t>Общая ширина, мм</t>
  </si>
  <si>
    <t>Общая глубина, мм</t>
  </si>
  <si>
    <t>ONDA FLOW OVAL</t>
  </si>
  <si>
    <t>ONDA FLOW ROUND</t>
  </si>
  <si>
    <t xml:space="preserve">ONDA FLOW SQUARE </t>
  </si>
  <si>
    <t>ONDA EDGE SQUARE</t>
  </si>
  <si>
    <t>ONDA EDGE ROUND</t>
  </si>
  <si>
    <t>ONDA EDGE OVAL</t>
  </si>
  <si>
    <t>Модель раковины из списка:</t>
  </si>
  <si>
    <t>Цена</t>
  </si>
  <si>
    <t>Цвет</t>
  </si>
  <si>
    <t>Количество</t>
  </si>
  <si>
    <t>белая</t>
  </si>
  <si>
    <t>Раковина 1</t>
  </si>
  <si>
    <t>Marea 04</t>
  </si>
  <si>
    <t>Цвет раковины 1</t>
  </si>
  <si>
    <t>Вклейка раковины 1</t>
  </si>
  <si>
    <t>Раковина 2</t>
  </si>
  <si>
    <t>нет</t>
  </si>
  <si>
    <t>Цвет раковины 2</t>
  </si>
  <si>
    <t>Вклейка раковины 2</t>
  </si>
  <si>
    <t>Донный клапан 1</t>
  </si>
  <si>
    <t>Донный клапан 2</t>
  </si>
  <si>
    <t>Раковина 3</t>
  </si>
  <si>
    <t>Цвет раковины 3</t>
  </si>
  <si>
    <t>Вклейка раковины 3</t>
  </si>
  <si>
    <t>Донный клапан 3</t>
  </si>
  <si>
    <t>Отверстие под смеситель (выбрать)</t>
  </si>
  <si>
    <t>РАСЧЕТ СТОИМОСТИ РАКОВИНЫ ONDA EDGE / FLOW</t>
  </si>
  <si>
    <t>РАСЧЕТ СТОИМОСТИ СТОЛЕШНИЦЫ COSTA</t>
  </si>
  <si>
    <t>Выберите расположение центра раковины 1:</t>
  </si>
  <si>
    <t>Выберите расположение центра раковины 2:</t>
  </si>
  <si>
    <t>В соответствии с этими размерами мы вырежем отверстие под сифон или под встраиваемую раковину Salini:</t>
  </si>
  <si>
    <t>Фронтальный фартук</t>
  </si>
  <si>
    <t>Столешница из материала S-Stone COSTA, цвет белый*</t>
  </si>
  <si>
    <t>Фронтальный / боковой фартук из материала S-Stone 
для COSTA  и ONDA, цвет белый*</t>
  </si>
  <si>
    <t>Фронтальный / боковой фартук из материала S-Stone 
для COSTA и ONDA, цвет белый*</t>
  </si>
  <si>
    <t>D (глубина столешницы), мм</t>
  </si>
  <si>
    <t>H (высота фартука), мм</t>
  </si>
  <si>
    <t>Раковина из материала S-Stone ONDA, цвет белый*</t>
  </si>
  <si>
    <t>до 399</t>
  </si>
  <si>
    <t>400-449</t>
  </si>
  <si>
    <t>450-499</t>
  </si>
  <si>
    <t>500-549</t>
  </si>
  <si>
    <t>550-599</t>
  </si>
  <si>
    <t>600-649</t>
  </si>
  <si>
    <t>650-700</t>
  </si>
  <si>
    <t>до 99</t>
  </si>
  <si>
    <t>100-199</t>
  </si>
  <si>
    <t>200-299</t>
  </si>
  <si>
    <t>300-400</t>
  </si>
  <si>
    <t>D (глубина раковины), мм</t>
  </si>
  <si>
    <t>L (длина столешницы), мм</t>
  </si>
  <si>
    <t>до 499</t>
  </si>
  <si>
    <t>L (длина фартука), мм</t>
  </si>
  <si>
    <t>400 - 499</t>
  </si>
  <si>
    <t>500-599</t>
  </si>
  <si>
    <t>500 - 599</t>
  </si>
  <si>
    <t>L (длина раковины), мм</t>
  </si>
  <si>
    <t>600-699</t>
  </si>
  <si>
    <t>600 - 699</t>
  </si>
  <si>
    <t>700-799</t>
  </si>
  <si>
    <t>700 - 799</t>
  </si>
  <si>
    <t>800-899</t>
  </si>
  <si>
    <t>800 - 899</t>
  </si>
  <si>
    <t>900-999</t>
  </si>
  <si>
    <t>900 - 999</t>
  </si>
  <si>
    <t>1000-1099</t>
  </si>
  <si>
    <t>1000 - 1099</t>
  </si>
  <si>
    <t>1100-1199</t>
  </si>
  <si>
    <t>1100 - 1199</t>
  </si>
  <si>
    <t>1200-1299</t>
  </si>
  <si>
    <t>1200 - 1299</t>
  </si>
  <si>
    <t>1300-1399</t>
  </si>
  <si>
    <t>1300 - 1399</t>
  </si>
  <si>
    <t>1400-1499</t>
  </si>
  <si>
    <t>1400 - 1499</t>
  </si>
  <si>
    <t>1500-1599</t>
  </si>
  <si>
    <t>1500 - 1599</t>
  </si>
  <si>
    <t>1600-1699</t>
  </si>
  <si>
    <t>1600 - 1699</t>
  </si>
  <si>
    <t>1700-1799</t>
  </si>
  <si>
    <t>1700 - 1799</t>
  </si>
  <si>
    <t>1800-1899</t>
  </si>
  <si>
    <t>1800 - 1899</t>
  </si>
  <si>
    <t>1900-1999</t>
  </si>
  <si>
    <t>1900 - 1999</t>
  </si>
  <si>
    <t>2000-2099</t>
  </si>
  <si>
    <t>2000 - 2099</t>
  </si>
  <si>
    <t>2100-2199</t>
  </si>
  <si>
    <t>2100 - 2199</t>
  </si>
  <si>
    <t>2200-2299</t>
  </si>
  <si>
    <t>2200 - 2299</t>
  </si>
  <si>
    <t>2300-2399</t>
  </si>
  <si>
    <t>2300 - 2399</t>
  </si>
  <si>
    <t>2400-2499</t>
  </si>
  <si>
    <t>2400 - 2499</t>
  </si>
  <si>
    <t>2500-2599</t>
  </si>
  <si>
    <t>2500 - 2599</t>
  </si>
  <si>
    <t>2600-2699</t>
  </si>
  <si>
    <t>2600 - 2699</t>
  </si>
  <si>
    <t>2700-2799</t>
  </si>
  <si>
    <t>2700 - 2799</t>
  </si>
  <si>
    <t>2800-2899</t>
  </si>
  <si>
    <t>2800 - 2899</t>
  </si>
  <si>
    <t>2900-3000</t>
  </si>
  <si>
    <t>2900 - 3000</t>
  </si>
  <si>
    <t>* Наценка на полную покраску столешницы и/или фартуков из материала S-Stone в цвет по палитре Salini RAL Classic</t>
  </si>
  <si>
    <t>+50% к стоимости прайса</t>
  </si>
  <si>
    <t>СТОЛЕШНИЦА COSTA (РРЦ, в руб. с НДС)</t>
  </si>
  <si>
    <t>РАКОВИНЫ ONDA (РРЦ, в руб. с НДС)</t>
  </si>
  <si>
    <t>Цвет столешницы, RAL:</t>
  </si>
  <si>
    <t>Ширина столешницы слева, +мм</t>
  </si>
  <si>
    <t>Глубина столешницы перед чашей, +мм</t>
  </si>
  <si>
    <t>Ширина столешницы справа, +мм</t>
  </si>
  <si>
    <t>Глубина столешницы за чашей +мм</t>
  </si>
  <si>
    <t>Отверстие под смеситель</t>
  </si>
  <si>
    <t xml:space="preserve">СТОЛЕШНИЦА COSTA </t>
  </si>
  <si>
    <t>РАКОВИНЫ ONDA</t>
  </si>
  <si>
    <t>ФАРТУК</t>
  </si>
  <si>
    <t>+50%</t>
  </si>
  <si>
    <t>* Наценка к РРЦ на полную покраску столешницы и/или фартука из материала S-Stone в цвет по палитре Salini RAL Classic</t>
  </si>
  <si>
    <t>РРЦ (в руб. с НДС)</t>
  </si>
  <si>
    <t>Greca</t>
  </si>
  <si>
    <t>Marea 01</t>
  </si>
  <si>
    <t>Marea 02</t>
  </si>
  <si>
    <t>Marea 03</t>
  </si>
  <si>
    <t>Marea 05</t>
  </si>
  <si>
    <t>Marea 06</t>
  </si>
  <si>
    <t>Marea 07</t>
  </si>
  <si>
    <t>Marea 08</t>
  </si>
  <si>
    <t>Marea 09</t>
  </si>
  <si>
    <t>Marea 10</t>
  </si>
  <si>
    <t>Marea 11</t>
  </si>
  <si>
    <t>Marea 12</t>
  </si>
  <si>
    <t>Marea 14</t>
  </si>
  <si>
    <t xml:space="preserve">Фронтальный фартук </t>
  </si>
  <si>
    <t>Задний фартук</t>
  </si>
  <si>
    <t>Левый фартук</t>
  </si>
  <si>
    <t>Правый фартук</t>
  </si>
  <si>
    <t>Впишите высоту фартука (H), мм</t>
  </si>
  <si>
    <t>Впишите длину фартука (L), мм</t>
  </si>
  <si>
    <t>Впишите цвет фартука по RAL, по умолчанию белый</t>
  </si>
  <si>
    <t>Вес фартука, кг (считается автоматически)</t>
  </si>
  <si>
    <t>Впишите стоимость из таблицы цен, при покраске по RAL +50%</t>
  </si>
  <si>
    <t>подклейка с нависанием</t>
  </si>
  <si>
    <t>интеграция в один уровень</t>
  </si>
  <si>
    <t>белый с лого</t>
  </si>
  <si>
    <t>цветной с лого</t>
  </si>
  <si>
    <t>RAL, указать:</t>
  </si>
  <si>
    <t>по умолчанию встраиваемые раковины подклеиваются снизу с нависанием столешницы (кроме Marea 1,2,3,13, Greca):</t>
  </si>
  <si>
    <t>считается автоматически</t>
  </si>
  <si>
    <t>нужно вписать вручную</t>
  </si>
  <si>
    <t>выбрать из списка</t>
  </si>
  <si>
    <t>обозначения ячеек:</t>
  </si>
  <si>
    <t>Если необходимо обрезать столешницу в любой нестандартной конфигурации или сделать отверстия под смеситель - просто приложите чертеж, мы сделаем обрезы и отверстия бесплатно.</t>
  </si>
  <si>
    <t>Минимальная полка для установки смесителя 80 мм</t>
  </si>
  <si>
    <t>РАСПОЛОЖЕНИЕ РАКОВИН И ДОПОЛНИТЕЛЬНЫЕ ОПЦИИ</t>
  </si>
  <si>
    <t>ИЗГОТОВЛЕНИЕ ФАРТУКОВ ДЛЯ СТОЛЕШНИЦЫ</t>
  </si>
  <si>
    <t>ИТОГОВАЯ ИНФОРМАЦИЯ ПО ЗАКАЗУ</t>
  </si>
  <si>
    <t>Кронштейны</t>
  </si>
  <si>
    <t>цена</t>
  </si>
  <si>
    <t>информация</t>
  </si>
  <si>
    <t>RAL раковины 1:</t>
  </si>
  <si>
    <t>RAL раковины 3:</t>
  </si>
  <si>
    <t>RAL раковины 2:</t>
  </si>
  <si>
    <t>Столешница - стоимость</t>
  </si>
  <si>
    <t>Если устанавливаем 2 раковины - укажите координаты второй раковины, для добавления третей раковины обратитесь к менеджеру:</t>
  </si>
  <si>
    <t>Название партнера</t>
  </si>
  <si>
    <t>ONDA PLUS</t>
  </si>
  <si>
    <t>Ширина чаши, мм</t>
  </si>
  <si>
    <t>Глубина чаши, мм</t>
  </si>
  <si>
    <t>Впишите стоимость из вкладки ЦЕНЫ</t>
  </si>
  <si>
    <t>Общая стоимость</t>
  </si>
  <si>
    <t>При выборе цвета по RAL сразу впишите цену с учетом наценки 50%</t>
  </si>
  <si>
    <t>Формы чаш ONDA EDGE, FLOW</t>
  </si>
  <si>
    <t>Можно сделать индивидуальный обрез столешницы, в том числе, не прямыми линиями, для этого приложите схему. 
Фартук можно изготовить только на прямом срезе.</t>
  </si>
  <si>
    <t>ONDA EDGE, FLOW</t>
  </si>
  <si>
    <t>Фронтальный / задний / боковой  фартук из материала S-Stone для COSTA и ONDA, цвет белый*</t>
  </si>
  <si>
    <t>Слив-перелив (выбрать)</t>
  </si>
  <si>
    <t>L (ширина столешницы), мм</t>
  </si>
  <si>
    <t>L (ширина раковины), мм</t>
  </si>
  <si>
    <t>L (ширина фартука), мм</t>
  </si>
  <si>
    <t>Выберите кронштейн</t>
  </si>
  <si>
    <r>
      <t xml:space="preserve">кронштейн 400 мм, </t>
    </r>
    <r>
      <rPr>
        <b/>
        <sz val="11"/>
        <color theme="1"/>
        <rFont val="Calibri"/>
        <family val="2"/>
        <charset val="204"/>
        <scheme val="minor"/>
      </rPr>
      <t>белый</t>
    </r>
  </si>
  <si>
    <r>
      <t xml:space="preserve">кронштейн 400 мм, </t>
    </r>
    <r>
      <rPr>
        <b/>
        <sz val="11"/>
        <color theme="1"/>
        <rFont val="Calibri"/>
        <family val="2"/>
        <charset val="204"/>
        <scheme val="minor"/>
      </rPr>
      <t>RAL</t>
    </r>
  </si>
  <si>
    <r>
      <t xml:space="preserve">усиленный кронштейн </t>
    </r>
    <r>
      <rPr>
        <b/>
        <sz val="11"/>
        <color theme="1"/>
        <rFont val="Calibri"/>
        <family val="2"/>
        <charset val="204"/>
        <scheme val="minor"/>
      </rPr>
      <t>правый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b/>
        <sz val="11"/>
        <color theme="1"/>
        <rFont val="Calibri"/>
        <family val="2"/>
        <charset val="204"/>
        <scheme val="minor"/>
      </rPr>
      <t>белый</t>
    </r>
  </si>
  <si>
    <r>
      <t xml:space="preserve">усиленный кронштейн </t>
    </r>
    <r>
      <rPr>
        <b/>
        <sz val="11"/>
        <color theme="1"/>
        <rFont val="Calibri"/>
        <family val="2"/>
        <charset val="204"/>
        <scheme val="minor"/>
      </rPr>
      <t>правый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b/>
        <sz val="11"/>
        <color theme="1"/>
        <rFont val="Calibri"/>
        <family val="2"/>
        <charset val="204"/>
        <scheme val="minor"/>
      </rPr>
      <t>RAL</t>
    </r>
  </si>
  <si>
    <r>
      <t xml:space="preserve">усиленный кронштейн </t>
    </r>
    <r>
      <rPr>
        <b/>
        <sz val="11"/>
        <color theme="1"/>
        <rFont val="Calibri"/>
        <family val="2"/>
        <charset val="204"/>
        <scheme val="minor"/>
      </rPr>
      <t>левый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b/>
        <sz val="11"/>
        <color theme="1"/>
        <rFont val="Calibri"/>
        <family val="2"/>
        <charset val="204"/>
        <scheme val="minor"/>
      </rPr>
      <t>RAL</t>
    </r>
  </si>
  <si>
    <r>
      <t xml:space="preserve">усиленный кронштейн </t>
    </r>
    <r>
      <rPr>
        <b/>
        <sz val="11"/>
        <color theme="1"/>
        <rFont val="Calibri"/>
        <family val="2"/>
        <charset val="204"/>
        <scheme val="minor"/>
      </rPr>
      <t>левый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b/>
        <sz val="11"/>
        <color theme="1"/>
        <rFont val="Calibri"/>
        <family val="2"/>
        <charset val="204"/>
        <scheme val="minor"/>
      </rPr>
      <t>белый</t>
    </r>
  </si>
  <si>
    <r>
      <t xml:space="preserve">кронштейн 400 мм, </t>
    </r>
    <r>
      <rPr>
        <b/>
        <sz val="10"/>
        <color theme="1"/>
        <rFont val="Calibri"/>
        <family val="2"/>
        <charset val="204"/>
        <scheme val="minor"/>
      </rPr>
      <t>белый</t>
    </r>
  </si>
  <si>
    <r>
      <t xml:space="preserve">кронштейн 400 мм, </t>
    </r>
    <r>
      <rPr>
        <b/>
        <sz val="10"/>
        <color theme="1"/>
        <rFont val="Calibri"/>
        <family val="2"/>
        <charset val="204"/>
        <scheme val="minor"/>
      </rPr>
      <t>RAL</t>
    </r>
  </si>
  <si>
    <r>
      <t xml:space="preserve">усиленный кронштейн </t>
    </r>
    <r>
      <rPr>
        <b/>
        <sz val="10"/>
        <color theme="1"/>
        <rFont val="Calibri"/>
        <family val="2"/>
        <charset val="204"/>
        <scheme val="minor"/>
      </rPr>
      <t>правый</t>
    </r>
    <r>
      <rPr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theme="1"/>
        <rFont val="Calibri"/>
        <family val="2"/>
        <charset val="204"/>
        <scheme val="minor"/>
      </rPr>
      <t>белый</t>
    </r>
  </si>
  <si>
    <r>
      <t xml:space="preserve">усиленный кронштейн </t>
    </r>
    <r>
      <rPr>
        <b/>
        <sz val="10"/>
        <color theme="1"/>
        <rFont val="Calibri"/>
        <family val="2"/>
        <charset val="204"/>
        <scheme val="minor"/>
      </rPr>
      <t>правый</t>
    </r>
    <r>
      <rPr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theme="1"/>
        <rFont val="Calibri"/>
        <family val="2"/>
        <charset val="204"/>
        <scheme val="minor"/>
      </rPr>
      <t>RAL</t>
    </r>
  </si>
  <si>
    <r>
      <t xml:space="preserve">усиленный кронштейн </t>
    </r>
    <r>
      <rPr>
        <b/>
        <sz val="10"/>
        <color theme="1"/>
        <rFont val="Calibri"/>
        <family val="2"/>
        <charset val="204"/>
        <scheme val="minor"/>
      </rPr>
      <t>левый</t>
    </r>
    <r>
      <rPr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theme="1"/>
        <rFont val="Calibri"/>
        <family val="2"/>
        <charset val="204"/>
        <scheme val="minor"/>
      </rPr>
      <t>белый</t>
    </r>
  </si>
  <si>
    <r>
      <t xml:space="preserve">усиленный кронштейн </t>
    </r>
    <r>
      <rPr>
        <b/>
        <sz val="10"/>
        <color theme="1"/>
        <rFont val="Calibri"/>
        <family val="2"/>
        <charset val="204"/>
        <scheme val="minor"/>
      </rPr>
      <t>левый</t>
    </r>
    <r>
      <rPr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theme="1"/>
        <rFont val="Calibri"/>
        <family val="2"/>
        <charset val="204"/>
        <scheme val="minor"/>
      </rPr>
      <t>RAL</t>
    </r>
  </si>
  <si>
    <t>Кронштейн 400 мм</t>
  </si>
  <si>
    <t>Усиленный кронштейн</t>
  </si>
  <si>
    <t>Выберите необходимые кронштейны (продаются по 1 шт.):</t>
  </si>
  <si>
    <t>да</t>
  </si>
  <si>
    <r>
      <t xml:space="preserve">размер чаши ONDA FLOW/EDGE 520x360 мм, ONDA PLUS 500x340 мм, минимальная обрезка столешницы от краев чаши +20 мм, 
</t>
    </r>
    <r>
      <rPr>
        <sz val="10"/>
        <color rgb="FFFF0000"/>
        <rFont val="Calibri"/>
        <family val="2"/>
        <charset val="204"/>
        <scheme val="minor"/>
      </rPr>
      <t>ниже ограничения размеров в зависимости от выбора чаши</t>
    </r>
  </si>
  <si>
    <t>РАКОВИНЫ ONDA 72</t>
  </si>
  <si>
    <t>Раковина из материала S-Stone ONDA 72, цвет белый*</t>
  </si>
  <si>
    <t>Для установки фартука минимальное расстояние от чаши до края столешницы 25 мм</t>
  </si>
  <si>
    <t>Для установки фартука минимальное расстояние
 от чаши до края столешницы 25 мм</t>
  </si>
  <si>
    <t>ONDA PLUS 72</t>
  </si>
  <si>
    <t>ONDA FLOW OVAL 72</t>
  </si>
  <si>
    <t>ONDA FLOW ROUND 72</t>
  </si>
  <si>
    <r>
      <t xml:space="preserve">размер чаши ONDA PLUS 72 - 720x380 мм, ONDA FLOW OVAL / ROUND 72 - 720x360 мм, минимальная обрезка столешницы от краев чаши +20 мм, </t>
    </r>
    <r>
      <rPr>
        <sz val="10"/>
        <color rgb="FFFF0000"/>
        <rFont val="Calibri"/>
        <family val="2"/>
        <charset val="204"/>
        <scheme val="minor"/>
      </rPr>
      <t>ниже ограничения размеров в зависимости от выбора чаши</t>
    </r>
  </si>
  <si>
    <t>Формы чаш ONDA 72</t>
  </si>
  <si>
    <t>760 - 799</t>
  </si>
  <si>
    <t>Минус вес размера вырезанного куска столешницы</t>
  </si>
  <si>
    <t>Вес встроенной раковины</t>
  </si>
  <si>
    <t>Вес столешницы с/без раковины, кг</t>
  </si>
  <si>
    <t>Разница веса в калькулятор</t>
  </si>
  <si>
    <t>Размер вырезанного куска столешницы, ширина</t>
  </si>
  <si>
    <t>Размер вырезанного куска столешницы, глубина</t>
  </si>
  <si>
    <t>300х40 мм, R20</t>
  </si>
  <si>
    <t>500х40 мм, R20</t>
  </si>
  <si>
    <t>700х40 мм, R20</t>
  </si>
  <si>
    <t>Кронштейны для подвесного монтажа (кронштейны продаются по 1 шт.)</t>
  </si>
  <si>
    <t>Стоимость столешницы с интегрированной раковиной</t>
  </si>
  <si>
    <r>
      <rPr>
        <b/>
        <sz val="10"/>
        <color indexed="2"/>
        <rFont val="Calibri"/>
        <family val="2"/>
        <charset val="204"/>
        <scheme val="minor"/>
      </rPr>
      <t xml:space="preserve">     A</t>
    </r>
    <r>
      <rPr>
        <sz val="10"/>
        <color theme="1"/>
        <rFont val="Calibri"/>
        <family val="2"/>
        <charset val="204"/>
        <scheme val="minor"/>
      </rPr>
      <t>, от левого края, мм</t>
    </r>
  </si>
  <si>
    <r>
      <rPr>
        <b/>
        <sz val="10"/>
        <color indexed="2"/>
        <rFont val="Calibri"/>
        <family val="2"/>
        <charset val="204"/>
        <scheme val="minor"/>
      </rPr>
      <t xml:space="preserve">     B</t>
    </r>
    <r>
      <rPr>
        <sz val="10"/>
        <color theme="1"/>
        <rFont val="Calibri"/>
        <family val="2"/>
        <charset val="204"/>
        <scheme val="minor"/>
      </rPr>
      <t>, от переднего края, мм</t>
    </r>
  </si>
  <si>
    <r>
      <rPr>
        <b/>
        <sz val="10"/>
        <color rgb="FF0070C0"/>
        <rFont val="Calibri"/>
        <family val="2"/>
        <charset val="204"/>
        <scheme val="minor"/>
      </rPr>
      <t xml:space="preserve">    С</t>
    </r>
    <r>
      <rPr>
        <sz val="10"/>
        <color theme="1"/>
        <rFont val="Calibri"/>
        <family val="2"/>
        <charset val="204"/>
        <scheme val="minor"/>
      </rPr>
      <t>, от левого края, мм</t>
    </r>
  </si>
  <si>
    <r>
      <rPr>
        <b/>
        <sz val="10"/>
        <color rgb="FF0070C0"/>
        <rFont val="Calibri"/>
        <family val="2"/>
        <charset val="204"/>
        <scheme val="minor"/>
      </rPr>
      <t xml:space="preserve">    D</t>
    </r>
    <r>
      <rPr>
        <sz val="10"/>
        <color theme="1"/>
        <rFont val="Calibri"/>
        <family val="2"/>
        <charset val="204"/>
        <scheme val="minor"/>
      </rPr>
      <t>, от переднего края, мм</t>
    </r>
  </si>
  <si>
    <t>Транспортировочная обрешетка</t>
  </si>
  <si>
    <t>Выберите размер и количество вырезов под полотенце в фартуке</t>
  </si>
  <si>
    <t>Размер выреза №1</t>
  </si>
  <si>
    <t>Размер выреза №2</t>
  </si>
  <si>
    <t>Количество вырезов</t>
  </si>
  <si>
    <t>Размер выреза</t>
  </si>
  <si>
    <t>Вырез под полотенце в левом боковом фартуке</t>
  </si>
  <si>
    <t>Вырез под полотенце в правом боковом фартуке</t>
  </si>
  <si>
    <t>Вырез под полотенце во фронтальном фартуке</t>
  </si>
  <si>
    <r>
      <rPr>
        <b/>
        <sz val="9"/>
        <color rgb="FFFF0000"/>
        <rFont val="Calibri"/>
        <family val="2"/>
        <charset val="204"/>
        <scheme val="minor"/>
      </rPr>
      <t xml:space="preserve">Стоимость 1 выреза под полотенце любого выбранного размера - 10 000 руб. </t>
    </r>
    <r>
      <rPr>
        <sz val="9"/>
        <color rgb="FFFF0000"/>
        <rFont val="Calibri"/>
        <family val="2"/>
        <charset val="204"/>
        <scheme val="minor"/>
      </rPr>
      <t xml:space="preserve">
1) Возможно изготовление до 2-х вырезов во фронтальном и 1 вырез  в боковых фартуках раковины/столешницы 2) Минимальное расстояние между вырезами под полотенце, а также от любого края фартука до выреза составляет 40 мм 3) Обязательно приложите чертеж с указанием расстояния до выреза от нижнего и бокового краев фартука</t>
    </r>
  </si>
  <si>
    <t>по умолчанию мы расположим их симметрично относительно первой, или приложите схему</t>
  </si>
  <si>
    <t>Внимание! В стоимость раковины входит по умолчанию 1 чаша</t>
  </si>
  <si>
    <r>
      <rPr>
        <b/>
        <sz val="10"/>
        <color rgb="FFFF0000"/>
        <rFont val="Calibri"/>
        <family val="2"/>
        <charset val="204"/>
        <scheme val="minor"/>
      </rPr>
      <t>Дополнительные</t>
    </r>
    <r>
      <rPr>
        <b/>
        <sz val="10"/>
        <color theme="1"/>
        <rFont val="Calibri"/>
        <family val="2"/>
        <charset val="204"/>
        <scheme val="minor"/>
      </rPr>
      <t xml:space="preserve"> чаши (выбрать количество):</t>
    </r>
  </si>
  <si>
    <r>
      <t xml:space="preserve">Выберите </t>
    </r>
    <r>
      <rPr>
        <b/>
        <sz val="11"/>
        <color rgb="FFFF0000"/>
        <rFont val="Calibri"/>
        <family val="2"/>
        <charset val="204"/>
        <scheme val="minor"/>
      </rPr>
      <t>интенгрированную</t>
    </r>
    <r>
      <rPr>
        <b/>
        <sz val="11"/>
        <color theme="1"/>
        <rFont val="Calibri"/>
        <family val="2"/>
        <charset val="204"/>
        <scheme val="minor"/>
      </rPr>
      <t xml:space="preserve"> раковину </t>
    </r>
  </si>
  <si>
    <t>для  встраиваемых раковин доступна опция интеграции в столешницу без нависания, в один уровень, 9000р. (кроме Marea 1,2,3, Greca)</t>
  </si>
  <si>
    <t>Итого стоимость с учетом всех опций и раковин:</t>
  </si>
  <si>
    <r>
      <t xml:space="preserve">Выберите </t>
    </r>
    <r>
      <rPr>
        <b/>
        <sz val="11"/>
        <color rgb="FFFF0000"/>
        <rFont val="Calibri"/>
        <family val="2"/>
        <charset val="204"/>
        <scheme val="minor"/>
      </rPr>
      <t>накладную</t>
    </r>
    <r>
      <rPr>
        <b/>
        <sz val="11"/>
        <color theme="1"/>
        <rFont val="Calibri"/>
        <family val="2"/>
        <charset val="204"/>
        <scheme val="minor"/>
      </rPr>
      <t xml:space="preserve"> раковину </t>
    </r>
  </si>
  <si>
    <t>Стоимость столешницы с накладной раковиной</t>
  </si>
  <si>
    <t>MONA</t>
  </si>
  <si>
    <t>D504/D604</t>
  </si>
  <si>
    <t>Накладная раковина</t>
  </si>
  <si>
    <t>ДК</t>
  </si>
  <si>
    <t>LUCE</t>
  </si>
  <si>
    <t>NINFEA 02</t>
  </si>
  <si>
    <t>D503</t>
  </si>
  <si>
    <t>ALDA 01</t>
  </si>
  <si>
    <t>ALDA 02</t>
  </si>
  <si>
    <t>D501/D601</t>
  </si>
  <si>
    <t>ALDA WALL 01</t>
  </si>
  <si>
    <t>ALDA WALL 02</t>
  </si>
  <si>
    <t>ALDA WALL 03</t>
  </si>
  <si>
    <t>ARMONIA 02</t>
  </si>
  <si>
    <t>ARMONIA TOP 02</t>
  </si>
  <si>
    <t>D502/D602</t>
  </si>
  <si>
    <t>ARMONIA ROUND 02</t>
  </si>
  <si>
    <t>ARMONIA ROUND TOP 02</t>
  </si>
  <si>
    <t>ARMONIA SQUARE 02</t>
  </si>
  <si>
    <t>ARMONIA SQUARE TOP 02</t>
  </si>
  <si>
    <t>PAOLA</t>
  </si>
  <si>
    <r>
      <t xml:space="preserve">1) При длине столешницы от 1800 мм и/или установленном фартуке - обрешетка обязательна и включена в стоимость.
2) При длине столешницы менее 1800 мм без установленного фартука по желанию можно выбрать опцию транспортировочной обрешетки. </t>
    </r>
    <r>
      <rPr>
        <b/>
        <sz val="10"/>
        <color rgb="FFFF0000"/>
        <rFont val="Calibri"/>
        <family val="2"/>
        <charset val="204"/>
        <scheme val="minor"/>
      </rPr>
      <t>Стоимость 2000 руб.</t>
    </r>
    <r>
      <rPr>
        <sz val="10"/>
        <color rgb="FFFF0000"/>
        <rFont val="Calibri"/>
        <family val="2"/>
        <charset val="204"/>
        <scheme val="minor"/>
      </rPr>
      <t xml:space="preserve">						</t>
    </r>
  </si>
  <si>
    <t>NOEMI</t>
  </si>
  <si>
    <t>SOFIA</t>
  </si>
  <si>
    <t>CALLISTA 01</t>
  </si>
  <si>
    <t>CALLISTA 02</t>
  </si>
  <si>
    <t>CALLISTA 03</t>
  </si>
  <si>
    <t>CALLISTA 04</t>
  </si>
  <si>
    <t>CALLISTA 05</t>
  </si>
  <si>
    <t>GLORIA 01</t>
  </si>
  <si>
    <t>GLORIA 02</t>
  </si>
  <si>
    <t>GLORIA 03</t>
  </si>
  <si>
    <t>GLORIA 04</t>
  </si>
  <si>
    <t>Интегрированная раковина 1</t>
  </si>
  <si>
    <t>Интегрированная раковина 2</t>
  </si>
  <si>
    <t>Интегрированная раковина 3</t>
  </si>
  <si>
    <t>Для установки фартука минимальное 
расстояние от чаши до края столешницы 25 мм</t>
  </si>
  <si>
    <t xml:space="preserve">               вклейка накладной раковины      
               в столешницу      </t>
  </si>
  <si>
    <r>
      <t xml:space="preserve">Минимальная полка для установки смесителя 80 мм. 
</t>
    </r>
    <r>
      <rPr>
        <b/>
        <sz val="10"/>
        <color rgb="FFFF0000"/>
        <rFont val="Calibri"/>
        <family val="2"/>
        <charset val="204"/>
        <scheme val="minor"/>
      </rPr>
      <t>Изготовление отверстий под смеситель - бесплатно.</t>
    </r>
  </si>
  <si>
    <t>GLORIA 05</t>
  </si>
  <si>
    <t>GLORIA 06</t>
  </si>
  <si>
    <t>GLORIA 07</t>
  </si>
  <si>
    <t>GLORIA 08</t>
  </si>
  <si>
    <t>GLORIA 09</t>
  </si>
  <si>
    <t>GLORIA 10</t>
  </si>
  <si>
    <t>GLORIA 11</t>
  </si>
  <si>
    <t>OTTAVIA</t>
  </si>
  <si>
    <r>
      <t xml:space="preserve">Раковины NINFEA 02, ARMONIA ROUND/SQUARE 02, ARMONIA ROUND/SQUARE TOP 02 </t>
    </r>
    <r>
      <rPr>
        <sz val="9"/>
        <color rgb="FFFF0000"/>
        <rFont val="Calibri"/>
        <family val="2"/>
        <charset val="204"/>
        <scheme val="minor"/>
      </rPr>
      <t>комплектуются хромированным выпуском D503 при выборе любого цвета</t>
    </r>
    <r>
      <rPr>
        <sz val="8.5"/>
        <color rgb="FFFF0000"/>
        <rFont val="Calibri"/>
        <family val="2"/>
        <charset val="204"/>
        <scheme val="minor"/>
      </rPr>
      <t xml:space="preserve"> ДК</t>
    </r>
  </si>
  <si>
    <t>Накладная раковина 1</t>
  </si>
  <si>
    <t>Накладная раковина 2</t>
  </si>
  <si>
    <t>Накладная раковина 3</t>
  </si>
  <si>
    <t>Выберите размер и количество вырезов для полотенца в фартуке</t>
  </si>
  <si>
    <r>
      <rPr>
        <b/>
        <sz val="10"/>
        <color rgb="FFFF0000"/>
        <rFont val="Calibri"/>
        <family val="2"/>
        <charset val="204"/>
        <scheme val="minor"/>
      </rPr>
      <t xml:space="preserve">Стоимость 1 выреза для полотенца любого выбранного размера - 16 000 руб. </t>
    </r>
    <r>
      <rPr>
        <sz val="9"/>
        <color rgb="FFFF0000"/>
        <rFont val="Calibri"/>
        <family val="2"/>
        <charset val="204"/>
        <scheme val="minor"/>
      </rPr>
      <t xml:space="preserve">
1) Возможно изготовление до 2-х вырезов во фронтальном и 1 вырез в боковых фартуках раковины/столешницы 
2) Минимальное расстояние между вырезами для полотенца, а также от любого края фартука до выреза составляет 40 мм 
</t>
    </r>
    <r>
      <rPr>
        <b/>
        <sz val="9"/>
        <color rgb="FFFF0000"/>
        <rFont val="Calibri"/>
        <family val="2"/>
        <charset val="204"/>
        <scheme val="minor"/>
      </rPr>
      <t>3) Обязательно приложите чертеж с указанием расстояния до выреза от нижнего и бокового краев фартука</t>
    </r>
  </si>
  <si>
    <r>
      <t xml:space="preserve">усиленный кронштейн 450 мм </t>
    </r>
    <r>
      <rPr>
        <b/>
        <sz val="10"/>
        <color theme="1"/>
        <rFont val="Calibri"/>
        <family val="2"/>
        <charset val="204"/>
        <scheme val="minor"/>
      </rPr>
      <t>правый</t>
    </r>
    <r>
      <rPr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theme="1"/>
        <rFont val="Calibri"/>
        <family val="2"/>
        <charset val="204"/>
        <scheme val="minor"/>
      </rPr>
      <t>белый</t>
    </r>
  </si>
  <si>
    <t>Усиленный кронштейн 450 мм</t>
  </si>
  <si>
    <r>
      <t xml:space="preserve">усиленный кронштейн 450 мм </t>
    </r>
    <r>
      <rPr>
        <b/>
        <sz val="10"/>
        <color theme="1"/>
        <rFont val="Calibri"/>
        <family val="2"/>
        <charset val="204"/>
        <scheme val="minor"/>
      </rPr>
      <t>правый</t>
    </r>
    <r>
      <rPr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theme="1"/>
        <rFont val="Calibri"/>
        <family val="2"/>
        <charset val="204"/>
        <scheme val="minor"/>
      </rPr>
      <t>RAL</t>
    </r>
  </si>
  <si>
    <r>
      <t xml:space="preserve">усиленный кронштейн 450 мм </t>
    </r>
    <r>
      <rPr>
        <b/>
        <sz val="10"/>
        <color theme="1"/>
        <rFont val="Calibri"/>
        <family val="2"/>
        <charset val="204"/>
        <scheme val="minor"/>
      </rPr>
      <t>левый</t>
    </r>
    <r>
      <rPr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theme="1"/>
        <rFont val="Calibri"/>
        <family val="2"/>
        <charset val="204"/>
        <scheme val="minor"/>
      </rPr>
      <t>белый</t>
    </r>
  </si>
  <si>
    <r>
      <t xml:space="preserve">усиленный кронштейн 450 мм </t>
    </r>
    <r>
      <rPr>
        <b/>
        <sz val="10"/>
        <color theme="1"/>
        <rFont val="Calibri"/>
        <family val="2"/>
        <charset val="204"/>
        <scheme val="minor"/>
      </rPr>
      <t>левый</t>
    </r>
    <r>
      <rPr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theme="1"/>
        <rFont val="Calibri"/>
        <family val="2"/>
        <charset val="204"/>
        <scheme val="minor"/>
      </rPr>
      <t>RAL</t>
    </r>
  </si>
  <si>
    <t>s-stone</t>
  </si>
  <si>
    <r>
      <t xml:space="preserve">усиленный кронштейн </t>
    </r>
    <r>
      <rPr>
        <b/>
        <sz val="10"/>
        <color theme="1"/>
        <rFont val="Calibri"/>
        <family val="2"/>
        <charset val="204"/>
        <scheme val="minor"/>
      </rPr>
      <t>450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мм правый</t>
    </r>
    <r>
      <rPr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theme="1"/>
        <rFont val="Calibri"/>
        <family val="2"/>
        <charset val="204"/>
        <scheme val="minor"/>
      </rPr>
      <t>белый</t>
    </r>
  </si>
  <si>
    <r>
      <t xml:space="preserve">усиленный кронштейн </t>
    </r>
    <r>
      <rPr>
        <b/>
        <sz val="10"/>
        <color theme="1"/>
        <rFont val="Calibri"/>
        <family val="2"/>
        <charset val="204"/>
        <scheme val="minor"/>
      </rPr>
      <t>450 мм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правый</t>
    </r>
    <r>
      <rPr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theme="1"/>
        <rFont val="Calibri"/>
        <family val="2"/>
        <charset val="204"/>
        <scheme val="minor"/>
      </rPr>
      <t>RAL</t>
    </r>
  </si>
  <si>
    <r>
      <t xml:space="preserve">усиленный кронштейн </t>
    </r>
    <r>
      <rPr>
        <b/>
        <sz val="10"/>
        <color theme="1"/>
        <rFont val="Calibri"/>
        <family val="2"/>
        <charset val="204"/>
        <scheme val="minor"/>
      </rPr>
      <t>450 мм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левый</t>
    </r>
    <r>
      <rPr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theme="1"/>
        <rFont val="Calibri"/>
        <family val="2"/>
        <charset val="204"/>
        <scheme val="minor"/>
      </rPr>
      <t>белый</t>
    </r>
  </si>
  <si>
    <r>
      <t>усиленный кронштейн</t>
    </r>
    <r>
      <rPr>
        <b/>
        <sz val="10"/>
        <color theme="1"/>
        <rFont val="Calibri"/>
        <family val="2"/>
        <charset val="204"/>
        <scheme val="minor"/>
      </rPr>
      <t xml:space="preserve"> 450 мм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левый</t>
    </r>
    <r>
      <rPr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theme="1"/>
        <rFont val="Calibri"/>
        <family val="2"/>
        <charset val="204"/>
        <scheme val="minor"/>
      </rPr>
      <t>RAL</t>
    </r>
  </si>
  <si>
    <t xml:space="preserve">                       Усиленный кронштейн 450 мм</t>
  </si>
  <si>
    <t xml:space="preserve">                                    Усиленный кронштейн 450 мм</t>
  </si>
  <si>
    <t>Материал:</t>
  </si>
  <si>
    <t>S-Stone</t>
  </si>
  <si>
    <t>S-Sense</t>
  </si>
  <si>
    <t>-</t>
  </si>
  <si>
    <t>РРЦ RAL</t>
  </si>
  <si>
    <t>s-sense</t>
  </si>
  <si>
    <t>,</t>
  </si>
  <si>
    <t>только в S-Stone</t>
  </si>
  <si>
    <t>Можно сделать индивидуальный обрез столешницы, в том числе, не прямыми линиями, для этого приложите схему. Фартук можно изготовить только на прямом срезе.</t>
  </si>
  <si>
    <r>
      <t xml:space="preserve">Раковины NINFEA 02, ARMONIA ROUND/SQUARE 02, ARMONIA ROUND/SQUARE TOP 02 </t>
    </r>
    <r>
      <rPr>
        <sz val="9"/>
        <rFont val="Calibri"/>
        <family val="2"/>
        <charset val="204"/>
        <scheme val="minor"/>
      </rPr>
      <t>комплектуются хромированным выпуском D503 при выборе любого цвета</t>
    </r>
    <r>
      <rPr>
        <sz val="8.5"/>
        <rFont val="Calibri"/>
        <family val="2"/>
        <charset val="204"/>
        <scheme val="minor"/>
      </rPr>
      <t xml:space="preserve"> ДК</t>
    </r>
  </si>
  <si>
    <t>РРЦ солид RAL</t>
  </si>
  <si>
    <t>РРЦ солид белый</t>
  </si>
  <si>
    <t>Разница РРЦ</t>
  </si>
  <si>
    <r>
      <t xml:space="preserve">по умолчанию встраиваемые раковины подклеиваются снизу </t>
    </r>
    <r>
      <rPr>
        <sz val="10"/>
        <color rgb="FFFF0000"/>
        <rFont val="Calibri"/>
        <family val="2"/>
        <charset val="204"/>
        <scheme val="minor"/>
      </rPr>
      <t>с нависанием столешницы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rgb="FFFF0000"/>
        <rFont val="Calibri"/>
        <family val="2"/>
        <charset val="204"/>
        <scheme val="minor"/>
      </rPr>
      <t>(кроме Marea 1,2,3, Greca)</t>
    </r>
  </si>
  <si>
    <t>Ограничения размеров ONDA PLUS</t>
  </si>
  <si>
    <t>Ограничения размеров ONDA EDGE, FLOW</t>
  </si>
  <si>
    <r>
      <rPr>
        <b/>
        <sz val="10"/>
        <rFont val="Calibri"/>
        <family val="2"/>
        <charset val="204"/>
        <scheme val="minor"/>
      </rPr>
      <t xml:space="preserve">Стоимость 1 выреза для полотенца любого выбранного размера - 16 800 руб. </t>
    </r>
    <r>
      <rPr>
        <sz val="9"/>
        <rFont val="Calibri"/>
        <family val="2"/>
        <charset val="204"/>
        <scheme val="minor"/>
      </rPr>
      <t xml:space="preserve">
1) Возможно изготовление до 2-х вырезов во фронтальном и 1 вырез в боковых фартуках раковины/столешницы 
2) Минимальное расстояние между вырезами для полотенца, а также от любого края фартука до выреза составляет 40 мм 
</t>
    </r>
    <r>
      <rPr>
        <b/>
        <sz val="9"/>
        <rFont val="Calibri"/>
        <family val="2"/>
        <charset val="204"/>
        <scheme val="minor"/>
      </rPr>
      <t>3) Обязательно приложите чертеж с указанием расстояния до выреза от нижнего и бокового краев фартука</t>
    </r>
  </si>
  <si>
    <r>
      <t xml:space="preserve">1) При длине столешницы от 1800 мм и/или установленном фартуке - обрешетка обязательна и включена в стоимость.
2) При длине столешницы менее 1800 мм без установленного фартука по желанию можно выбрать опцию транспортировочной обрешетки. </t>
    </r>
    <r>
      <rPr>
        <b/>
        <sz val="10"/>
        <rFont val="Calibri"/>
        <family val="2"/>
        <charset val="204"/>
        <scheme val="minor"/>
      </rPr>
      <t>Стоимость 2100 руб.</t>
    </r>
    <r>
      <rPr>
        <sz val="10"/>
        <rFont val="Calibri"/>
        <family val="2"/>
        <charset val="204"/>
        <scheme val="minor"/>
      </rPr>
      <t xml:space="preserve">						</t>
    </r>
  </si>
  <si>
    <r>
      <t xml:space="preserve">Минимальная глубина полки для установки смесителя 80 мм. 
</t>
    </r>
    <r>
      <rPr>
        <b/>
        <sz val="10"/>
        <rFont val="Calibri"/>
        <family val="2"/>
        <charset val="204"/>
        <scheme val="minor"/>
      </rPr>
      <t>Изготовление отверстий под смеситель - бесплатно.</t>
    </r>
  </si>
  <si>
    <t>ДК для мареа</t>
  </si>
  <si>
    <r>
      <t xml:space="preserve">для  встраиваемых раковин доступна опция </t>
    </r>
    <r>
      <rPr>
        <sz val="10"/>
        <rFont val="Calibri"/>
        <family val="2"/>
        <charset val="204"/>
        <scheme val="minor"/>
      </rPr>
      <t xml:space="preserve">интеграции в столешницу </t>
    </r>
    <r>
      <rPr>
        <sz val="10"/>
        <color rgb="FFFF0000"/>
        <rFont val="Calibri"/>
        <family val="2"/>
        <charset val="204"/>
        <scheme val="minor"/>
      </rPr>
      <t>без нависания</t>
    </r>
    <r>
      <rPr>
        <sz val="10"/>
        <color theme="1"/>
        <rFont val="Calibri"/>
        <family val="2"/>
        <charset val="204"/>
        <scheme val="minor"/>
      </rPr>
      <t xml:space="preserve">, в один уровень, </t>
    </r>
    <r>
      <rPr>
        <b/>
        <sz val="10"/>
        <color theme="1"/>
        <rFont val="Calibri"/>
        <family val="2"/>
        <charset val="204"/>
        <scheme val="minor"/>
      </rPr>
      <t>9500р.</t>
    </r>
    <r>
      <rPr>
        <sz val="10"/>
        <color rgb="FFFF0000"/>
        <rFont val="Calibri"/>
        <family val="2"/>
        <charset val="204"/>
        <scheme val="minor"/>
      </rPr>
      <t xml:space="preserve"> (кроме Marea 1,2,3, 11, 12, Greca)</t>
    </r>
  </si>
  <si>
    <r>
      <t xml:space="preserve">1) При длине столешницы от 1800 мм и/или установленном фартуке - обрешетка обязательна и включена в стоимость.
2) При длине столешницы менее 1800 мм без установленного фартука по желанию можно выбрать опцию 
транспортировочной обрешетки. 
</t>
    </r>
    <r>
      <rPr>
        <b/>
        <sz val="11"/>
        <rFont val="Calibri"/>
        <family val="2"/>
        <charset val="204"/>
        <scheme val="minor"/>
      </rPr>
      <t xml:space="preserve">Стоимость 2100 руб.	</t>
    </r>
    <r>
      <rPr>
        <sz val="11"/>
        <rFont val="Calibri"/>
        <family val="2"/>
        <charset val="204"/>
        <scheme val="minor"/>
      </rPr>
      <t xml:space="preserve">					</t>
    </r>
  </si>
  <si>
    <t>Минимальная глубина полки для установки смесителя - 80 мм</t>
  </si>
  <si>
    <t>Базовая комплектация раковин со сливом-переливом. Опция бесплатная.</t>
  </si>
  <si>
    <r>
      <rPr>
        <b/>
        <sz val="10"/>
        <rFont val="Calibri"/>
        <family val="2"/>
        <charset val="204"/>
        <scheme val="minor"/>
      </rPr>
      <t xml:space="preserve">Стоимость 1 выреза под полотенце любого выбранного размера - 16 800 руб. </t>
    </r>
    <r>
      <rPr>
        <sz val="10"/>
        <rFont val="Calibri"/>
        <family val="2"/>
        <charset val="204"/>
        <scheme val="minor"/>
      </rPr>
      <t xml:space="preserve">
1) Возможно изготовление до 2-х вырезов во фронтальном и 1 вырез  в боковых фартуках раковины/столешницы 2) Минимальное расстояние между вырезами под полотенце, а также от любого края фартука до выреза составляет 40 мм 3) Обязательно приложите чертеж с указанием расстояния до выреза от нижнего и бокового краев фартука</t>
    </r>
  </si>
  <si>
    <t>Базовая комплектация раковин со сливом-переливом.
Опция бесплатная.</t>
  </si>
  <si>
    <r>
      <t xml:space="preserve">1) При длине столешницы от 1800 мм и/или установленном фартуке - обрешетка обязательна и включена в стоимость.
2) При длине столешницы менее 1800 мм без установленного фартука по желанию можно выбрать опцию транспортировочной обрешетки. 
</t>
    </r>
    <r>
      <rPr>
        <b/>
        <sz val="11"/>
        <rFont val="Calibri"/>
        <family val="2"/>
        <charset val="204"/>
        <scheme val="minor"/>
      </rPr>
      <t xml:space="preserve">Стоимость 2100 руб.	</t>
    </r>
    <r>
      <rPr>
        <sz val="11"/>
        <rFont val="Calibri"/>
        <family val="2"/>
        <charset val="204"/>
        <scheme val="minor"/>
      </rPr>
      <t xml:space="preserve">				</t>
    </r>
  </si>
  <si>
    <t>Ограничения размеров ONDA PLUS 72</t>
  </si>
  <si>
    <t>Ограничения размеров ONDA FLOW OVAL / ROUND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</si>
</sst>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#,##0_ ;\-#,##0\ "/>
    <numFmt numFmtId="165" formatCode="_-* #,##0\ [$₽-419]_-;\-* #,##0\ [$₽-419]_-;_-* &quot;-&quot;??\ [$₽-419]_-;_-@_-"/>
    <numFmt numFmtId="166" formatCode="0_ ;\-0\ "/>
    <numFmt numFmtId="167" formatCode="_-* #,##0_-;\-* #,##0_-;_-* &quot;-&quot;??_-;_-@_-"/>
    <numFmt numFmtId="168" formatCode="_-* #,##0\ &quot;₽&quot;_-;\-* #,##0\ &quot;₽&quot;_-;_-* &quot;-&quot;??\ &quot;₽&quot;_-;_-@_-"/>
    <numFmt numFmtId="169" formatCode="#,##0.0"/>
    <numFmt numFmtId="170" formatCode="#,##0\ &quot;₽&quot;"/>
  </numFmts>
  <fonts count="7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6"/>
      <color theme="1"/>
      <name val="DIN Pro Cond Bold"/>
      <family val="2"/>
      <charset val="204"/>
    </font>
    <font>
      <b/>
      <sz val="10"/>
      <color rgb="FFFF0000"/>
      <name val="DIN Pro Cond Light"/>
      <family val="2"/>
      <charset val="204"/>
    </font>
    <font>
      <sz val="10"/>
      <color theme="1"/>
      <name val="DIN Pro Cond Light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DIN Pro Cond Light"/>
      <family val="2"/>
      <charset val="204"/>
    </font>
    <font>
      <sz val="12"/>
      <color theme="1"/>
      <name val="DIN Pro Cond Light"/>
      <family val="2"/>
      <charset val="204"/>
    </font>
    <font>
      <b/>
      <sz val="12"/>
      <color theme="1"/>
      <name val="DIN Pro Cond Bold"/>
      <family val="2"/>
      <charset val="204"/>
    </font>
    <font>
      <sz val="10"/>
      <color theme="1"/>
      <name val="DIN Pro Cond Bold"/>
      <family val="2"/>
      <charset val="204"/>
    </font>
    <font>
      <b/>
      <sz val="10"/>
      <color rgb="FFFF0000"/>
      <name val="DIN Pro Cond Bold"/>
      <family val="2"/>
      <charset val="204"/>
    </font>
    <font>
      <b/>
      <sz val="10"/>
      <color theme="1"/>
      <name val="DIN Pro Cond Bold"/>
      <family val="2"/>
      <charset val="204"/>
    </font>
    <font>
      <b/>
      <sz val="12"/>
      <name val="DIN Pro Cond Bold"/>
      <family val="2"/>
      <charset val="204"/>
    </font>
    <font>
      <sz val="10"/>
      <color rgb="FFFF0000"/>
      <name val="DIN Pro Cond Bold"/>
      <family val="2"/>
      <charset val="204"/>
    </font>
    <font>
      <sz val="10"/>
      <color theme="1"/>
      <name val="DIN Pro Cond Medium"/>
      <family val="2"/>
      <charset val="204"/>
    </font>
    <font>
      <sz val="36"/>
      <color theme="1"/>
      <name val="DIN Pro Cond Bold"/>
      <family val="2"/>
      <charset val="204"/>
    </font>
    <font>
      <sz val="10"/>
      <color theme="1"/>
      <name val="DIN Pro Regular"/>
      <family val="2"/>
      <charset val="204"/>
    </font>
    <font>
      <sz val="10"/>
      <color theme="0"/>
      <name val="DIN Pro Cond Bold"/>
      <family val="2"/>
      <charset val="204"/>
    </font>
    <font>
      <b/>
      <sz val="16"/>
      <color theme="0"/>
      <name val="DIN Pro Cond Bold"/>
      <family val="2"/>
      <charset val="204"/>
    </font>
    <font>
      <sz val="26"/>
      <color theme="0"/>
      <name val="DIN Pro Cond Bold"/>
      <family val="2"/>
      <charset val="204"/>
    </font>
    <font>
      <sz val="20"/>
      <color theme="1"/>
      <name val="DIN Pro Cond Bold"/>
      <family val="2"/>
      <charset val="204"/>
    </font>
    <font>
      <b/>
      <sz val="10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1"/>
      <color rgb="FF01343B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DIN Pro Regular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0"/>
      <color indexed="2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.5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sz val="8.5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1343B"/>
        <bgColor indexed="64"/>
      </patternFill>
    </fill>
    <fill>
      <patternFill patternType="solid">
        <fgColor rgb="FFB46D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2" tint="-9.9978637043366805E-2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31" fillId="0" borderId="0" applyFont="0" applyFill="0" applyBorder="0" applyAlignment="0" applyProtection="0"/>
    <xf numFmtId="44" fontId="60" fillId="0" borderId="0" applyFont="0" applyFill="0" applyBorder="0" applyAlignment="0" applyProtection="0"/>
  </cellStyleXfs>
  <cellXfs count="765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17" fillId="3" borderId="1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/>
    <xf numFmtId="0" fontId="0" fillId="4" borderId="0" xfId="0" applyFill="1" applyAlignment="1" applyProtection="1">
      <alignment vertical="center"/>
      <protection hidden="1"/>
    </xf>
    <xf numFmtId="0" fontId="19" fillId="0" borderId="0" xfId="0" applyFont="1" applyAlignment="1">
      <alignment vertical="center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24" fillId="0" borderId="0" xfId="0" applyFont="1" applyAlignment="1">
      <alignment vertical="center"/>
    </xf>
    <xf numFmtId="3" fontId="24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3" fontId="24" fillId="0" borderId="0" xfId="0" applyNumberFormat="1" applyFont="1" applyAlignment="1">
      <alignment vertical="center"/>
    </xf>
    <xf numFmtId="167" fontId="24" fillId="0" borderId="0" xfId="1" applyNumberFormat="1" applyFont="1" applyFill="1" applyBorder="1" applyAlignment="1">
      <alignment vertical="center"/>
    </xf>
    <xf numFmtId="167" fontId="24" fillId="0" borderId="0" xfId="1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4" borderId="6" xfId="0" applyFill="1" applyBorder="1" applyAlignment="1" applyProtection="1">
      <alignment vertical="center"/>
      <protection hidden="1"/>
    </xf>
    <xf numFmtId="0" fontId="0" fillId="4" borderId="5" xfId="0" applyFill="1" applyBorder="1" applyAlignment="1" applyProtection="1">
      <alignment vertical="center"/>
      <protection hidden="1"/>
    </xf>
    <xf numFmtId="0" fontId="0" fillId="4" borderId="20" xfId="0" applyFill="1" applyBorder="1" applyAlignment="1" applyProtection="1">
      <alignment vertical="center"/>
      <protection hidden="1"/>
    </xf>
    <xf numFmtId="0" fontId="0" fillId="4" borderId="7" xfId="0" applyFill="1" applyBorder="1" applyAlignment="1" applyProtection="1">
      <alignment vertical="center"/>
      <protection hidden="1"/>
    </xf>
    <xf numFmtId="0" fontId="0" fillId="4" borderId="8" xfId="0" applyFill="1" applyBorder="1" applyAlignment="1" applyProtection="1">
      <alignment vertical="center"/>
      <protection hidden="1"/>
    </xf>
    <xf numFmtId="0" fontId="17" fillId="3" borderId="24" xfId="0" applyFont="1" applyFill="1" applyBorder="1" applyAlignment="1" applyProtection="1">
      <alignment horizontal="center" vertical="center" wrapText="1"/>
      <protection hidden="1"/>
    </xf>
    <xf numFmtId="0" fontId="22" fillId="5" borderId="24" xfId="0" applyFont="1" applyFill="1" applyBorder="1" applyAlignment="1" applyProtection="1">
      <alignment horizontal="center" vertical="center" wrapText="1"/>
      <protection hidden="1"/>
    </xf>
    <xf numFmtId="0" fontId="17" fillId="2" borderId="24" xfId="0" applyFont="1" applyFill="1" applyBorder="1" applyAlignment="1" applyProtection="1">
      <alignment horizontal="center" vertical="center"/>
      <protection locked="0" hidden="1"/>
    </xf>
    <xf numFmtId="0" fontId="30" fillId="3" borderId="1" xfId="0" applyFont="1" applyFill="1" applyBorder="1" applyAlignment="1" applyProtection="1">
      <alignment horizontal="center" vertical="center" wrapText="1"/>
      <protection hidden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49" fontId="44" fillId="0" borderId="0" xfId="0" applyNumberFormat="1" applyFont="1" applyAlignment="1">
      <alignment horizontal="right" vertical="center"/>
    </xf>
    <xf numFmtId="49" fontId="42" fillId="0" borderId="0" xfId="0" applyNumberFormat="1" applyFont="1" applyAlignment="1">
      <alignment horizontal="right" vertical="center"/>
    </xf>
    <xf numFmtId="3" fontId="42" fillId="0" borderId="0" xfId="0" applyNumberFormat="1" applyFont="1" applyAlignment="1">
      <alignment horizontal="right" vertical="center"/>
    </xf>
    <xf numFmtId="3" fontId="37" fillId="0" borderId="0" xfId="0" applyNumberFormat="1" applyFont="1" applyAlignment="1">
      <alignment horizontal="right" vertical="center"/>
    </xf>
    <xf numFmtId="0" fontId="44" fillId="0" borderId="0" xfId="0" applyFont="1" applyAlignment="1">
      <alignment horizontal="right" vertical="center"/>
    </xf>
    <xf numFmtId="3" fontId="44" fillId="0" borderId="0" xfId="0" applyNumberFormat="1" applyFont="1" applyAlignment="1">
      <alignment horizontal="right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right"/>
    </xf>
    <xf numFmtId="0" fontId="44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2" fillId="0" borderId="0" xfId="0" applyFont="1"/>
    <xf numFmtId="3" fontId="47" fillId="0" borderId="1" xfId="0" applyNumberFormat="1" applyFont="1" applyBorder="1" applyAlignment="1">
      <alignment vertical="center"/>
    </xf>
    <xf numFmtId="3" fontId="47" fillId="0" borderId="0" xfId="0" applyNumberFormat="1" applyFont="1" applyAlignment="1">
      <alignment vertical="center"/>
    </xf>
    <xf numFmtId="3" fontId="49" fillId="0" borderId="1" xfId="0" applyNumberFormat="1" applyFont="1" applyBorder="1" applyAlignment="1">
      <alignment vertical="center"/>
    </xf>
    <xf numFmtId="0" fontId="50" fillId="8" borderId="0" xfId="0" applyFont="1" applyFill="1" applyAlignment="1">
      <alignment vertical="center"/>
    </xf>
    <xf numFmtId="49" fontId="50" fillId="8" borderId="0" xfId="0" applyNumberFormat="1" applyFont="1" applyFill="1" applyAlignment="1">
      <alignment horizontal="right" vertical="center"/>
    </xf>
    <xf numFmtId="0" fontId="48" fillId="0" borderId="0" xfId="0" applyFont="1" applyAlignment="1">
      <alignment vertical="center"/>
    </xf>
    <xf numFmtId="0" fontId="51" fillId="8" borderId="0" xfId="0" applyFont="1" applyFill="1" applyAlignment="1">
      <alignment horizontal="center" vertical="center" wrapText="1"/>
    </xf>
    <xf numFmtId="0" fontId="51" fillId="8" borderId="0" xfId="0" applyFont="1" applyFill="1" applyAlignment="1">
      <alignment vertical="center" wrapText="1"/>
    </xf>
    <xf numFmtId="0" fontId="12" fillId="0" borderId="0" xfId="0" applyFont="1"/>
    <xf numFmtId="0" fontId="54" fillId="8" borderId="0" xfId="0" applyFont="1" applyFill="1" applyAlignment="1">
      <alignment horizontal="center" vertical="center"/>
    </xf>
    <xf numFmtId="0" fontId="54" fillId="8" borderId="0" xfId="0" applyFont="1" applyFill="1" applyAlignment="1">
      <alignment horizontal="right"/>
    </xf>
    <xf numFmtId="0" fontId="54" fillId="8" borderId="0" xfId="0" applyFont="1" applyFill="1" applyAlignment="1">
      <alignment horizontal="right" vertical="center"/>
    </xf>
    <xf numFmtId="3" fontId="54" fillId="8" borderId="0" xfId="0" applyNumberFormat="1" applyFont="1" applyFill="1" applyAlignment="1">
      <alignment horizontal="right"/>
    </xf>
    <xf numFmtId="0" fontId="56" fillId="8" borderId="0" xfId="0" applyFont="1" applyFill="1" applyAlignment="1">
      <alignment vertical="center"/>
    </xf>
    <xf numFmtId="0" fontId="56" fillId="8" borderId="0" xfId="0" applyFont="1" applyFill="1" applyAlignment="1">
      <alignment horizontal="center" vertical="center"/>
    </xf>
    <xf numFmtId="49" fontId="54" fillId="8" borderId="0" xfId="0" applyNumberFormat="1" applyFont="1" applyFill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1" fillId="11" borderId="15" xfId="0" applyFont="1" applyFill="1" applyBorder="1" applyAlignment="1" applyProtection="1">
      <alignment horizontal="center" vertical="center"/>
      <protection hidden="1"/>
    </xf>
    <xf numFmtId="0" fontId="15" fillId="3" borderId="1" xfId="0" applyFont="1" applyFill="1" applyBorder="1" applyAlignment="1" applyProtection="1">
      <alignment horizontal="center" vertical="center"/>
      <protection hidden="1"/>
    </xf>
    <xf numFmtId="0" fontId="0" fillId="14" borderId="1" xfId="0" applyFill="1" applyBorder="1" applyAlignment="1" applyProtection="1">
      <alignment horizontal="center" vertical="center"/>
      <protection locked="0" hidden="1"/>
    </xf>
    <xf numFmtId="3" fontId="33" fillId="15" borderId="1" xfId="0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0" applyFont="1"/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17" fillId="6" borderId="1" xfId="0" applyFont="1" applyFill="1" applyBorder="1" applyAlignment="1" applyProtection="1">
      <alignment horizontal="center"/>
      <protection hidden="1"/>
    </xf>
    <xf numFmtId="0" fontId="0" fillId="4" borderId="12" xfId="0" applyFill="1" applyBorder="1" applyAlignment="1" applyProtection="1">
      <alignment vertical="center"/>
      <protection hidden="1"/>
    </xf>
    <xf numFmtId="0" fontId="12" fillId="4" borderId="5" xfId="0" applyFont="1" applyFill="1" applyBorder="1" applyAlignment="1" applyProtection="1">
      <alignment vertical="center"/>
      <protection hidden="1"/>
    </xf>
    <xf numFmtId="0" fontId="12" fillId="4" borderId="6" xfId="0" applyFont="1" applyFill="1" applyBorder="1" applyAlignment="1" applyProtection="1">
      <alignment vertical="center"/>
      <protection hidden="1"/>
    </xf>
    <xf numFmtId="0" fontId="20" fillId="4" borderId="24" xfId="0" applyFont="1" applyFill="1" applyBorder="1" applyAlignment="1" applyProtection="1">
      <alignment vertical="center" wrapText="1"/>
      <protection hidden="1"/>
    </xf>
    <xf numFmtId="0" fontId="12" fillId="6" borderId="1" xfId="0" applyFont="1" applyFill="1" applyBorder="1" applyAlignment="1" applyProtection="1">
      <alignment vertical="center"/>
      <protection hidden="1"/>
    </xf>
    <xf numFmtId="0" fontId="12" fillId="14" borderId="1" xfId="0" applyFont="1" applyFill="1" applyBorder="1" applyAlignment="1" applyProtection="1">
      <alignment vertical="center"/>
      <protection hidden="1"/>
    </xf>
    <xf numFmtId="0" fontId="12" fillId="4" borderId="1" xfId="0" applyFont="1" applyFill="1" applyBorder="1" applyAlignment="1" applyProtection="1">
      <alignment vertical="center"/>
      <protection hidden="1"/>
    </xf>
    <xf numFmtId="0" fontId="17" fillId="16" borderId="6" xfId="0" applyFont="1" applyFill="1" applyBorder="1" applyAlignment="1" applyProtection="1">
      <alignment horizontal="center" vertical="center" wrapText="1"/>
      <protection hidden="1"/>
    </xf>
    <xf numFmtId="0" fontId="11" fillId="4" borderId="6" xfId="0" applyFont="1" applyFill="1" applyBorder="1" applyAlignment="1" applyProtection="1">
      <alignment horizontal="center" vertical="center"/>
      <protection hidden="1"/>
    </xf>
    <xf numFmtId="0" fontId="0" fillId="16" borderId="6" xfId="0" applyFill="1" applyBorder="1" applyAlignment="1" applyProtection="1">
      <alignment horizontal="center" vertical="center"/>
      <protection hidden="1"/>
    </xf>
    <xf numFmtId="166" fontId="20" fillId="4" borderId="6" xfId="0" applyNumberFormat="1" applyFont="1" applyFill="1" applyBorder="1" applyAlignment="1" applyProtection="1">
      <alignment horizontal="center" vertical="center"/>
      <protection hidden="1"/>
    </xf>
    <xf numFmtId="0" fontId="24" fillId="4" borderId="6" xfId="0" applyFont="1" applyFill="1" applyBorder="1" applyAlignment="1" applyProtection="1">
      <alignment horizontal="center" vertical="center" wrapText="1"/>
      <protection hidden="1"/>
    </xf>
    <xf numFmtId="0" fontId="28" fillId="14" borderId="1" xfId="0" applyFont="1" applyFill="1" applyBorder="1" applyAlignment="1" applyProtection="1">
      <alignment horizontal="center" vertical="center"/>
      <protection locked="0" hidden="1"/>
    </xf>
    <xf numFmtId="4" fontId="28" fillId="6" borderId="1" xfId="0" applyNumberFormat="1" applyFont="1" applyFill="1" applyBorder="1" applyAlignment="1" applyProtection="1">
      <alignment horizontal="center" vertical="center"/>
      <protection hidden="1"/>
    </xf>
    <xf numFmtId="0" fontId="26" fillId="4" borderId="1" xfId="0" applyFont="1" applyFill="1" applyBorder="1" applyAlignment="1" applyProtection="1">
      <alignment horizontal="center" vertical="center" wrapText="1"/>
      <protection hidden="1"/>
    </xf>
    <xf numFmtId="0" fontId="26" fillId="2" borderId="1" xfId="0" applyFont="1" applyFill="1" applyBorder="1" applyAlignment="1" applyProtection="1">
      <alignment horizontal="center" vertical="center" wrapText="1"/>
      <protection hidden="1"/>
    </xf>
    <xf numFmtId="0" fontId="17" fillId="16" borderId="5" xfId="0" applyFont="1" applyFill="1" applyBorder="1" applyAlignment="1" applyProtection="1">
      <alignment horizontal="center" vertical="center" wrapText="1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11" fillId="4" borderId="5" xfId="0" applyFont="1" applyFill="1" applyBorder="1" applyAlignment="1" applyProtection="1">
      <alignment horizontal="center" vertical="center"/>
      <protection hidden="1"/>
    </xf>
    <xf numFmtId="0" fontId="0" fillId="16" borderId="5" xfId="0" applyFill="1" applyBorder="1" applyAlignment="1" applyProtection="1">
      <alignment horizontal="center" vertical="center"/>
      <protection hidden="1"/>
    </xf>
    <xf numFmtId="166" fontId="20" fillId="4" borderId="5" xfId="0" applyNumberFormat="1" applyFont="1" applyFill="1" applyBorder="1" applyAlignment="1" applyProtection="1">
      <alignment horizontal="center" vertical="center"/>
      <protection hidden="1"/>
    </xf>
    <xf numFmtId="0" fontId="24" fillId="4" borderId="5" xfId="0" applyFont="1" applyFill="1" applyBorder="1" applyAlignment="1" applyProtection="1">
      <alignment horizontal="center" vertical="center" wrapText="1"/>
      <protection hidden="1"/>
    </xf>
    <xf numFmtId="168" fontId="17" fillId="6" borderId="1" xfId="2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/>
      <protection hidden="1"/>
    </xf>
    <xf numFmtId="0" fontId="0" fillId="4" borderId="17" xfId="0" applyFill="1" applyBorder="1" applyAlignment="1" applyProtection="1">
      <alignment vertical="center"/>
      <protection hidden="1"/>
    </xf>
    <xf numFmtId="0" fontId="0" fillId="4" borderId="15" xfId="0" applyFill="1" applyBorder="1" applyAlignment="1" applyProtection="1">
      <alignment vertical="center"/>
      <protection hidden="1"/>
    </xf>
    <xf numFmtId="0" fontId="23" fillId="3" borderId="1" xfId="0" applyFont="1" applyFill="1" applyBorder="1" applyAlignment="1" applyProtection="1">
      <alignment horizontal="center" vertical="center"/>
      <protection hidden="1"/>
    </xf>
    <xf numFmtId="4" fontId="20" fillId="3" borderId="1" xfId="0" applyNumberFormat="1" applyFont="1" applyFill="1" applyBorder="1" applyAlignment="1" applyProtection="1">
      <alignment horizontal="center" vertical="center"/>
      <protection hidden="1"/>
    </xf>
    <xf numFmtId="0" fontId="57" fillId="0" borderId="0" xfId="0" applyFont="1" applyAlignment="1">
      <alignment horizontal="center" vertical="center"/>
    </xf>
    <xf numFmtId="3" fontId="62" fillId="0" borderId="1" xfId="0" applyNumberFormat="1" applyFont="1" applyBorder="1" applyAlignment="1">
      <alignment vertical="center"/>
    </xf>
    <xf numFmtId="3" fontId="62" fillId="0" borderId="0" xfId="0" applyNumberFormat="1" applyFont="1" applyAlignment="1">
      <alignment vertical="center"/>
    </xf>
    <xf numFmtId="3" fontId="49" fillId="0" borderId="0" xfId="0" applyNumberFormat="1" applyFont="1" applyAlignment="1">
      <alignment vertical="center"/>
    </xf>
    <xf numFmtId="49" fontId="55" fillId="8" borderId="0" xfId="0" applyNumberFormat="1" applyFont="1" applyFill="1" applyAlignment="1">
      <alignment horizontal="center" vertical="center"/>
    </xf>
    <xf numFmtId="0" fontId="24" fillId="8" borderId="0" xfId="0" applyFont="1" applyFill="1" applyAlignment="1">
      <alignment vertical="center"/>
    </xf>
    <xf numFmtId="0" fontId="54" fillId="8" borderId="0" xfId="0" applyFont="1" applyFill="1" applyAlignment="1">
      <alignment vertical="center"/>
    </xf>
    <xf numFmtId="0" fontId="29" fillId="4" borderId="6" xfId="0" applyFont="1" applyFill="1" applyBorder="1" applyAlignment="1" applyProtection="1">
      <alignment vertical="center" wrapText="1"/>
      <protection hidden="1"/>
    </xf>
    <xf numFmtId="0" fontId="10" fillId="0" borderId="0" xfId="0" applyFont="1"/>
    <xf numFmtId="0" fontId="0" fillId="0" borderId="0" xfId="0" applyAlignment="1" applyProtection="1">
      <alignment vertical="center"/>
      <protection locked="0"/>
    </xf>
    <xf numFmtId="0" fontId="17" fillId="3" borderId="24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17" fillId="13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2" fillId="6" borderId="29" xfId="0" applyFont="1" applyFill="1" applyBorder="1" applyAlignment="1" applyProtection="1">
      <alignment vertical="center"/>
      <protection locked="0"/>
    </xf>
    <xf numFmtId="0" fontId="0" fillId="4" borderId="6" xfId="0" applyFill="1" applyBorder="1" applyAlignment="1" applyProtection="1">
      <alignment vertical="center"/>
      <protection locked="0"/>
    </xf>
    <xf numFmtId="0" fontId="18" fillId="3" borderId="24" xfId="0" applyFont="1" applyFill="1" applyBorder="1" applyAlignment="1" applyProtection="1">
      <alignment horizontal="center" vertical="center" wrapText="1"/>
      <protection locked="0"/>
    </xf>
    <xf numFmtId="0" fontId="0" fillId="14" borderId="1" xfId="0" applyFill="1" applyBorder="1" applyAlignment="1" applyProtection="1">
      <alignment horizontal="center" vertical="center"/>
      <protection locked="0"/>
    </xf>
    <xf numFmtId="0" fontId="12" fillId="14" borderId="27" xfId="0" applyFont="1" applyFill="1" applyBorder="1" applyAlignment="1" applyProtection="1">
      <alignment vertical="center"/>
      <protection locked="0"/>
    </xf>
    <xf numFmtId="3" fontId="33" fillId="15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28" xfId="0" applyFont="1" applyFill="1" applyBorder="1" applyAlignment="1" applyProtection="1">
      <alignment vertical="center"/>
      <protection locked="0"/>
    </xf>
    <xf numFmtId="0" fontId="20" fillId="4" borderId="24" xfId="0" applyFont="1" applyFill="1" applyBorder="1" applyAlignment="1" applyProtection="1">
      <alignment vertical="center" wrapText="1"/>
      <protection locked="0"/>
    </xf>
    <xf numFmtId="0" fontId="0" fillId="4" borderId="5" xfId="0" applyFill="1" applyBorder="1" applyAlignment="1" applyProtection="1">
      <alignment vertical="center"/>
      <protection locked="0"/>
    </xf>
    <xf numFmtId="0" fontId="24" fillId="3" borderId="24" xfId="0" applyFont="1" applyFill="1" applyBorder="1" applyAlignment="1" applyProtection="1">
      <alignment vertical="center"/>
      <protection locked="0"/>
    </xf>
    <xf numFmtId="0" fontId="24" fillId="0" borderId="1" xfId="0" applyFont="1" applyBorder="1" applyAlignment="1" applyProtection="1">
      <alignment vertical="center"/>
      <protection locked="0"/>
    </xf>
    <xf numFmtId="0" fontId="34" fillId="0" borderId="1" xfId="0" applyFont="1" applyBorder="1" applyAlignment="1" applyProtection="1">
      <alignment vertical="center"/>
      <protection locked="0"/>
    </xf>
    <xf numFmtId="0" fontId="24" fillId="5" borderId="24" xfId="0" applyFont="1" applyFill="1" applyBorder="1" applyAlignment="1" applyProtection="1">
      <alignment vertical="center"/>
      <protection locked="0"/>
    </xf>
    <xf numFmtId="0" fontId="24" fillId="15" borderId="1" xfId="0" applyFont="1" applyFill="1" applyBorder="1" applyAlignment="1" applyProtection="1">
      <alignment vertical="center"/>
      <protection locked="0"/>
    </xf>
    <xf numFmtId="0" fontId="17" fillId="2" borderId="6" xfId="0" applyFont="1" applyFill="1" applyBorder="1" applyAlignment="1" applyProtection="1">
      <alignment vertical="center" wrapText="1"/>
      <protection locked="0"/>
    </xf>
    <xf numFmtId="0" fontId="23" fillId="4" borderId="6" xfId="0" applyFont="1" applyFill="1" applyBorder="1" applyAlignment="1" applyProtection="1">
      <alignment vertical="center"/>
      <protection locked="0"/>
    </xf>
    <xf numFmtId="0" fontId="29" fillId="4" borderId="6" xfId="0" applyFont="1" applyFill="1" applyBorder="1" applyAlignment="1" applyProtection="1">
      <alignment vertical="center" wrapText="1"/>
      <protection locked="0"/>
    </xf>
    <xf numFmtId="0" fontId="24" fillId="5" borderId="35" xfId="0" applyFont="1" applyFill="1" applyBorder="1" applyAlignment="1" applyProtection="1">
      <alignment vertical="center"/>
      <protection locked="0"/>
    </xf>
    <xf numFmtId="0" fontId="24" fillId="15" borderId="13" xfId="0" applyFont="1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28" fillId="4" borderId="5" xfId="0" applyFont="1" applyFill="1" applyBorder="1" applyAlignment="1" applyProtection="1">
      <alignment vertical="center"/>
      <protection locked="0"/>
    </xf>
    <xf numFmtId="0" fontId="28" fillId="4" borderId="6" xfId="0" applyFont="1" applyFill="1" applyBorder="1" applyAlignment="1" applyProtection="1">
      <alignment vertical="center"/>
      <protection locked="0"/>
    </xf>
    <xf numFmtId="0" fontId="28" fillId="14" borderId="9" xfId="0" applyFont="1" applyFill="1" applyBorder="1" applyAlignment="1" applyProtection="1">
      <alignment horizontal="center" vertical="center"/>
      <protection locked="0"/>
    </xf>
    <xf numFmtId="3" fontId="33" fillId="15" borderId="9" xfId="0" applyNumberFormat="1" applyFont="1" applyFill="1" applyBorder="1" applyAlignment="1" applyProtection="1">
      <alignment horizontal="center" vertical="center"/>
      <protection locked="0"/>
    </xf>
    <xf numFmtId="3" fontId="33" fillId="15" borderId="11" xfId="0" applyNumberFormat="1" applyFont="1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vertical="center"/>
      <protection locked="0"/>
    </xf>
    <xf numFmtId="0" fontId="0" fillId="4" borderId="7" xfId="0" applyFill="1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7" fillId="2" borderId="6" xfId="0" applyFont="1" applyFill="1" applyBorder="1" applyAlignment="1" applyProtection="1">
      <alignment vertical="center"/>
      <protection locked="0"/>
    </xf>
    <xf numFmtId="0" fontId="24" fillId="14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hidden="1"/>
    </xf>
    <xf numFmtId="3" fontId="0" fillId="12" borderId="1" xfId="0" applyNumberFormat="1" applyFill="1" applyBorder="1" applyAlignment="1" applyProtection="1">
      <alignment horizontal="center" vertical="center"/>
      <protection hidden="1"/>
    </xf>
    <xf numFmtId="3" fontId="24" fillId="17" borderId="1" xfId="0" applyNumberFormat="1" applyFont="1" applyFill="1" applyBorder="1" applyAlignment="1" applyProtection="1">
      <alignment horizontal="center" vertical="center" wrapText="1"/>
      <protection hidden="1"/>
    </xf>
    <xf numFmtId="165" fontId="0" fillId="3" borderId="1" xfId="0" applyNumberFormat="1" applyFill="1" applyBorder="1" applyAlignment="1" applyProtection="1">
      <alignment vertical="center"/>
      <protection hidden="1"/>
    </xf>
    <xf numFmtId="0" fontId="34" fillId="0" borderId="12" xfId="0" applyFont="1" applyBorder="1" applyAlignment="1" applyProtection="1">
      <alignment vertical="top" wrapText="1"/>
      <protection hidden="1"/>
    </xf>
    <xf numFmtId="164" fontId="20" fillId="5" borderId="1" xfId="0" applyNumberFormat="1" applyFont="1" applyFill="1" applyBorder="1" applyAlignment="1" applyProtection="1">
      <alignment horizontal="center" vertical="center"/>
      <protection hidden="1"/>
    </xf>
    <xf numFmtId="2" fontId="17" fillId="3" borderId="1" xfId="0" applyNumberFormat="1" applyFont="1" applyFill="1" applyBorder="1" applyAlignment="1" applyProtection="1">
      <alignment horizontal="center" vertical="center"/>
      <protection hidden="1"/>
    </xf>
    <xf numFmtId="4" fontId="28" fillId="6" borderId="9" xfId="0" applyNumberFormat="1" applyFont="1" applyFill="1" applyBorder="1" applyAlignment="1" applyProtection="1">
      <alignment horizontal="center" vertical="center"/>
      <protection hidden="1"/>
    </xf>
    <xf numFmtId="3" fontId="24" fillId="12" borderId="1" xfId="0" applyNumberFormat="1" applyFont="1" applyFill="1" applyBorder="1" applyAlignment="1" applyProtection="1">
      <alignment horizontal="center" vertical="center"/>
      <protection hidden="1"/>
    </xf>
    <xf numFmtId="0" fontId="34" fillId="4" borderId="6" xfId="0" applyFont="1" applyFill="1" applyBorder="1" applyAlignment="1" applyProtection="1">
      <alignment horizontal="left" vertical="center"/>
      <protection locked="0"/>
    </xf>
    <xf numFmtId="0" fontId="9" fillId="0" borderId="0" xfId="0" applyFont="1"/>
    <xf numFmtId="0" fontId="0" fillId="4" borderId="7" xfId="0" applyFill="1" applyBorder="1" applyAlignment="1" applyProtection="1">
      <alignment horizontal="center" vertical="center" wrapText="1"/>
      <protection hidden="1"/>
    </xf>
    <xf numFmtId="169" fontId="0" fillId="0" borderId="0" xfId="0" applyNumberFormat="1"/>
    <xf numFmtId="0" fontId="8" fillId="0" borderId="0" xfId="0" applyFont="1"/>
    <xf numFmtId="4" fontId="0" fillId="3" borderId="23" xfId="0" applyNumberFormat="1" applyFill="1" applyBorder="1" applyAlignment="1" applyProtection="1">
      <alignment horizontal="left" vertical="center"/>
      <protection hidden="1"/>
    </xf>
    <xf numFmtId="4" fontId="0" fillId="18" borderId="0" xfId="0" applyNumberFormat="1" applyFill="1"/>
    <xf numFmtId="0" fontId="0" fillId="7" borderId="0" xfId="0" applyFill="1" applyAlignment="1">
      <alignment vertical="center" wrapText="1"/>
    </xf>
    <xf numFmtId="0" fontId="8" fillId="18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3" fillId="4" borderId="0" xfId="0" applyFont="1" applyFill="1" applyAlignment="1" applyProtection="1">
      <alignment vertical="center"/>
      <protection locked="0"/>
    </xf>
    <xf numFmtId="0" fontId="34" fillId="4" borderId="0" xfId="0" applyFont="1" applyFill="1" applyAlignment="1" applyProtection="1">
      <alignment horizontal="left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8" fillId="0" borderId="0" xfId="0" applyFont="1" applyAlignment="1">
      <alignment horizontal="right"/>
    </xf>
    <xf numFmtId="0" fontId="34" fillId="4" borderId="0" xfId="0" applyFont="1" applyFill="1" applyAlignment="1" applyProtection="1">
      <alignment vertical="center"/>
      <protection locked="0"/>
    </xf>
    <xf numFmtId="0" fontId="22" fillId="3" borderId="13" xfId="0" applyFont="1" applyFill="1" applyBorder="1" applyAlignment="1" applyProtection="1">
      <alignment horizontal="center" vertical="center"/>
      <protection locked="0"/>
    </xf>
    <xf numFmtId="0" fontId="24" fillId="3" borderId="3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right" vertical="center"/>
    </xf>
    <xf numFmtId="170" fontId="6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4" borderId="0" xfId="0" applyFont="1" applyFill="1" applyAlignment="1" applyProtection="1">
      <alignment vertical="center"/>
      <protection locked="0"/>
    </xf>
    <xf numFmtId="0" fontId="28" fillId="4" borderId="0" xfId="0" applyFont="1" applyFill="1" applyAlignment="1" applyProtection="1">
      <alignment horizontal="center" vertical="center"/>
      <protection locked="0"/>
    </xf>
    <xf numFmtId="0" fontId="8" fillId="4" borderId="0" xfId="0" applyFont="1" applyFill="1" applyProtection="1">
      <protection locked="0"/>
    </xf>
    <xf numFmtId="1" fontId="34" fillId="4" borderId="9" xfId="0" applyNumberFormat="1" applyFont="1" applyFill="1" applyBorder="1" applyAlignment="1" applyProtection="1">
      <alignment horizontal="center" wrapText="1"/>
      <protection locked="0"/>
    </xf>
    <xf numFmtId="0" fontId="0" fillId="4" borderId="0" xfId="0" applyFill="1" applyProtection="1">
      <protection locked="0"/>
    </xf>
    <xf numFmtId="0" fontId="28" fillId="4" borderId="0" xfId="0" applyFont="1" applyFill="1" applyAlignment="1" applyProtection="1">
      <alignment horizontal="center"/>
      <protection locked="0"/>
    </xf>
    <xf numFmtId="4" fontId="34" fillId="4" borderId="9" xfId="0" applyNumberFormat="1" applyFont="1" applyFill="1" applyBorder="1" applyAlignment="1" applyProtection="1">
      <alignment horizontal="center" wrapText="1"/>
      <protection locked="0"/>
    </xf>
    <xf numFmtId="0" fontId="28" fillId="4" borderId="0" xfId="0" applyFont="1" applyFill="1" applyProtection="1">
      <protection locked="0"/>
    </xf>
    <xf numFmtId="0" fontId="34" fillId="4" borderId="6" xfId="0" applyFont="1" applyFill="1" applyBorder="1" applyAlignment="1" applyProtection="1">
      <alignment vertical="center" wrapText="1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24" fillId="4" borderId="0" xfId="0" applyFont="1" applyFill="1" applyAlignment="1" applyProtection="1">
      <alignment vertical="center"/>
      <protection locked="0"/>
    </xf>
    <xf numFmtId="0" fontId="17" fillId="2" borderId="0" xfId="0" applyFont="1" applyFill="1" applyAlignment="1" applyProtection="1">
      <alignment vertical="center" wrapText="1"/>
      <protection locked="0"/>
    </xf>
    <xf numFmtId="0" fontId="14" fillId="4" borderId="0" xfId="0" applyFont="1" applyFill="1" applyAlignment="1" applyProtection="1">
      <alignment vertical="center" wrapText="1"/>
      <protection locked="0"/>
    </xf>
    <xf numFmtId="0" fontId="17" fillId="4" borderId="0" xfId="0" applyFont="1" applyFill="1" applyAlignment="1" applyProtection="1">
      <alignment vertical="center" wrapText="1"/>
      <protection locked="0"/>
    </xf>
    <xf numFmtId="0" fontId="20" fillId="4" borderId="0" xfId="0" applyFont="1" applyFill="1" applyAlignment="1" applyProtection="1">
      <alignment vertical="center" wrapText="1"/>
      <protection locked="0"/>
    </xf>
    <xf numFmtId="0" fontId="28" fillId="0" borderId="5" xfId="0" applyFont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8" fillId="4" borderId="5" xfId="0" applyFont="1" applyFill="1" applyBorder="1" applyAlignment="1" applyProtection="1">
      <alignment horizontal="center"/>
      <protection locked="0"/>
    </xf>
    <xf numFmtId="0" fontId="58" fillId="12" borderId="24" xfId="0" applyFont="1" applyFill="1" applyBorder="1" applyAlignment="1" applyProtection="1">
      <alignment vertical="center"/>
      <protection hidden="1"/>
    </xf>
    <xf numFmtId="0" fontId="58" fillId="12" borderId="1" xfId="0" applyFont="1" applyFill="1" applyBorder="1" applyAlignment="1" applyProtection="1">
      <alignment vertical="center"/>
      <protection hidden="1"/>
    </xf>
    <xf numFmtId="165" fontId="58" fillId="12" borderId="32" xfId="0" applyNumberFormat="1" applyFont="1" applyFill="1" applyBorder="1" applyAlignment="1" applyProtection="1">
      <alignment vertical="center"/>
      <protection hidden="1"/>
    </xf>
    <xf numFmtId="0" fontId="0" fillId="4" borderId="5" xfId="0" applyFill="1" applyBorder="1" applyAlignment="1" applyProtection="1">
      <alignment horizontal="center" vertical="center"/>
      <protection locked="0"/>
    </xf>
    <xf numFmtId="0" fontId="24" fillId="10" borderId="30" xfId="0" applyFont="1" applyFill="1" applyBorder="1" applyAlignment="1" applyProtection="1">
      <alignment horizontal="center"/>
      <protection locked="0"/>
    </xf>
    <xf numFmtId="0" fontId="24" fillId="10" borderId="31" xfId="0" applyFont="1" applyFill="1" applyBorder="1" applyAlignment="1" applyProtection="1">
      <alignment horizontal="center"/>
      <protection locked="0"/>
    </xf>
    <xf numFmtId="0" fontId="24" fillId="12" borderId="1" xfId="0" applyFont="1" applyFill="1" applyBorder="1" applyAlignment="1" applyProtection="1">
      <alignment horizontal="center" vertical="center"/>
      <protection hidden="1"/>
    </xf>
    <xf numFmtId="165" fontId="24" fillId="12" borderId="32" xfId="0" applyNumberFormat="1" applyFont="1" applyFill="1" applyBorder="1" applyAlignment="1" applyProtection="1">
      <alignment horizontal="center" vertical="center"/>
      <protection hidden="1"/>
    </xf>
    <xf numFmtId="0" fontId="24" fillId="12" borderId="1" xfId="0" applyFont="1" applyFill="1" applyBorder="1" applyAlignment="1" applyProtection="1">
      <alignment horizontal="center" vertical="center" wrapText="1"/>
      <protection hidden="1"/>
    </xf>
    <xf numFmtId="2" fontId="24" fillId="12" borderId="1" xfId="0" applyNumberFormat="1" applyFont="1" applyFill="1" applyBorder="1" applyAlignment="1" applyProtection="1">
      <alignment horizontal="center" vertical="center"/>
      <protection hidden="1"/>
    </xf>
    <xf numFmtId="164" fontId="24" fillId="12" borderId="1" xfId="0" applyNumberFormat="1" applyFont="1" applyFill="1" applyBorder="1" applyAlignment="1" applyProtection="1">
      <alignment horizontal="center" vertical="center"/>
      <protection hidden="1"/>
    </xf>
    <xf numFmtId="1" fontId="24" fillId="12" borderId="1" xfId="0" applyNumberFormat="1" applyFont="1" applyFill="1" applyBorder="1" applyAlignment="1" applyProtection="1">
      <alignment horizontal="center" vertical="center"/>
      <protection hidden="1"/>
    </xf>
    <xf numFmtId="0" fontId="27" fillId="4" borderId="0" xfId="0" applyFont="1" applyFill="1" applyAlignment="1" applyProtection="1">
      <alignment vertical="top" wrapText="1"/>
      <protection hidden="1"/>
    </xf>
    <xf numFmtId="0" fontId="27" fillId="4" borderId="7" xfId="0" applyFont="1" applyFill="1" applyBorder="1" applyAlignment="1" applyProtection="1">
      <alignment vertical="top" wrapText="1"/>
      <protection hidden="1"/>
    </xf>
    <xf numFmtId="0" fontId="27" fillId="4" borderId="6" xfId="0" applyFont="1" applyFill="1" applyBorder="1" applyAlignment="1" applyProtection="1">
      <alignment horizontal="left" vertical="center" wrapText="1"/>
      <protection locked="0"/>
    </xf>
    <xf numFmtId="0" fontId="27" fillId="4" borderId="0" xfId="0" applyFont="1" applyFill="1" applyAlignment="1" applyProtection="1">
      <alignment horizontal="left" vertical="center" wrapText="1"/>
      <protection locked="0"/>
    </xf>
    <xf numFmtId="1" fontId="34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3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center" vertical="center"/>
      <protection hidden="1"/>
    </xf>
    <xf numFmtId="0" fontId="28" fillId="4" borderId="0" xfId="0" applyFont="1" applyFill="1" applyAlignment="1" applyProtection="1">
      <alignment horizontal="center" vertical="center"/>
      <protection hidden="1"/>
    </xf>
    <xf numFmtId="0" fontId="14" fillId="4" borderId="0" xfId="0" applyFont="1" applyFill="1" applyAlignment="1" applyProtection="1">
      <alignment vertical="center" wrapText="1"/>
      <protection hidden="1"/>
    </xf>
    <xf numFmtId="0" fontId="28" fillId="4" borderId="0" xfId="0" applyFont="1" applyFill="1" applyAlignment="1" applyProtection="1">
      <alignment vertical="center"/>
      <protection hidden="1"/>
    </xf>
    <xf numFmtId="0" fontId="17" fillId="4" borderId="0" xfId="0" applyFont="1" applyFill="1" applyAlignment="1" applyProtection="1">
      <alignment vertical="center" wrapText="1"/>
      <protection hidden="1"/>
    </xf>
    <xf numFmtId="0" fontId="20" fillId="4" borderId="0" xfId="0" applyFont="1" applyFill="1" applyAlignment="1" applyProtection="1">
      <alignment vertical="center" wrapText="1"/>
      <protection hidden="1"/>
    </xf>
    <xf numFmtId="0" fontId="29" fillId="4" borderId="0" xfId="0" applyFont="1" applyFill="1" applyAlignment="1" applyProtection="1">
      <alignment vertical="center" wrapText="1"/>
      <protection hidden="1"/>
    </xf>
    <xf numFmtId="0" fontId="0" fillId="4" borderId="16" xfId="0" applyFill="1" applyBorder="1" applyAlignment="1" applyProtection="1">
      <alignment vertical="center"/>
      <protection hidden="1"/>
    </xf>
    <xf numFmtId="0" fontId="27" fillId="4" borderId="16" xfId="0" applyFont="1" applyFill="1" applyBorder="1" applyAlignment="1" applyProtection="1">
      <alignment horizontal="center" vertical="top"/>
      <protection hidden="1"/>
    </xf>
    <xf numFmtId="0" fontId="21" fillId="4" borderId="0" xfId="0" applyFont="1" applyFill="1" applyAlignment="1" applyProtection="1">
      <alignment horizontal="center" vertical="center"/>
      <protection hidden="1"/>
    </xf>
    <xf numFmtId="0" fontId="17" fillId="4" borderId="5" xfId="0" applyFont="1" applyFill="1" applyBorder="1" applyAlignment="1" applyProtection="1">
      <alignment vertical="center" wrapText="1"/>
      <protection hidden="1"/>
    </xf>
    <xf numFmtId="0" fontId="27" fillId="4" borderId="0" xfId="0" applyFont="1" applyFill="1" applyAlignment="1" applyProtection="1">
      <alignment vertical="center" wrapText="1"/>
      <protection locked="0"/>
    </xf>
    <xf numFmtId="0" fontId="63" fillId="4" borderId="12" xfId="0" applyFont="1" applyFill="1" applyBorder="1" applyAlignment="1" applyProtection="1">
      <alignment vertical="center" wrapText="1"/>
      <protection locked="0"/>
    </xf>
    <xf numFmtId="0" fontId="63" fillId="4" borderId="0" xfId="0" applyFont="1" applyFill="1" applyAlignment="1" applyProtection="1">
      <alignment vertical="center" wrapText="1"/>
      <protection locked="0"/>
    </xf>
    <xf numFmtId="0" fontId="0" fillId="14" borderId="13" xfId="0" applyFill="1" applyBorder="1" applyAlignment="1" applyProtection="1">
      <alignment horizontal="center" vertical="center"/>
      <protection locked="0" hidden="1"/>
    </xf>
    <xf numFmtId="0" fontId="24" fillId="4" borderId="0" xfId="0" applyFont="1" applyFill="1" applyAlignment="1" applyProtection="1">
      <alignment horizontal="center" vertical="center"/>
      <protection hidden="1"/>
    </xf>
    <xf numFmtId="0" fontId="24" fillId="4" borderId="0" xfId="0" applyFont="1" applyFill="1" applyAlignment="1" applyProtection="1">
      <alignment vertical="center" wrapText="1"/>
      <protection hidden="1"/>
    </xf>
    <xf numFmtId="0" fontId="11" fillId="3" borderId="24" xfId="0" applyFont="1" applyFill="1" applyBorder="1" applyAlignment="1" applyProtection="1">
      <alignment horizontal="center" vertical="center"/>
      <protection hidden="1"/>
    </xf>
    <xf numFmtId="0" fontId="10" fillId="4" borderId="5" xfId="0" applyFont="1" applyFill="1" applyBorder="1" applyAlignment="1" applyProtection="1">
      <alignment vertical="center" wrapText="1"/>
      <protection hidden="1"/>
    </xf>
    <xf numFmtId="0" fontId="10" fillId="4" borderId="0" xfId="0" applyFont="1" applyFill="1" applyAlignment="1" applyProtection="1">
      <alignment vertical="center" wrapText="1"/>
      <protection hidden="1"/>
    </xf>
    <xf numFmtId="0" fontId="27" fillId="4" borderId="6" xfId="0" applyFont="1" applyFill="1" applyBorder="1" applyAlignment="1" applyProtection="1">
      <alignment vertical="center" wrapText="1"/>
      <protection locked="0"/>
    </xf>
    <xf numFmtId="0" fontId="0" fillId="4" borderId="0" xfId="0" applyFill="1" applyAlignment="1" applyProtection="1">
      <alignment horizontal="center" vertical="center" wrapText="1"/>
      <protection hidden="1"/>
    </xf>
    <xf numFmtId="0" fontId="0" fillId="4" borderId="0" xfId="0" applyFill="1" applyAlignment="1" applyProtection="1">
      <alignment vertical="center" wrapText="1"/>
      <protection hidden="1"/>
    </xf>
    <xf numFmtId="0" fontId="10" fillId="4" borderId="5" xfId="0" applyFont="1" applyFill="1" applyBorder="1" applyAlignment="1" applyProtection="1">
      <alignment horizontal="center" vertical="center"/>
      <protection hidden="1"/>
    </xf>
    <xf numFmtId="0" fontId="10" fillId="4" borderId="20" xfId="0" applyFont="1" applyFill="1" applyBorder="1" applyAlignment="1" applyProtection="1">
      <alignment horizontal="center" vertical="center"/>
      <protection hidden="1"/>
    </xf>
    <xf numFmtId="0" fontId="0" fillId="4" borderId="7" xfId="0" applyFill="1" applyBorder="1" applyAlignment="1" applyProtection="1">
      <alignment horizontal="center" vertical="center"/>
      <protection hidden="1"/>
    </xf>
    <xf numFmtId="0" fontId="21" fillId="4" borderId="0" xfId="0" applyFont="1" applyFill="1" applyProtection="1">
      <protection hidden="1"/>
    </xf>
    <xf numFmtId="0" fontId="21" fillId="4" borderId="0" xfId="0" applyFont="1" applyFill="1" applyAlignment="1" applyProtection="1">
      <alignment vertical="top"/>
      <protection hidden="1"/>
    </xf>
    <xf numFmtId="0" fontId="21" fillId="4" borderId="0" xfId="0" applyFont="1" applyFill="1" applyAlignment="1" applyProtection="1">
      <alignment vertical="center"/>
      <protection hidden="1"/>
    </xf>
    <xf numFmtId="0" fontId="24" fillId="12" borderId="3" xfId="0" applyFont="1" applyFill="1" applyBorder="1" applyAlignment="1" applyProtection="1">
      <alignment horizontal="left" vertical="center"/>
      <protection locked="0"/>
    </xf>
    <xf numFmtId="0" fontId="24" fillId="3" borderId="1" xfId="0" applyFont="1" applyFill="1" applyBorder="1" applyAlignment="1" applyProtection="1">
      <alignment horizontal="center" vertical="center"/>
      <protection hidden="1"/>
    </xf>
    <xf numFmtId="0" fontId="22" fillId="4" borderId="1" xfId="0" applyFont="1" applyFill="1" applyBorder="1" applyAlignment="1" applyProtection="1">
      <alignment horizontal="center" vertical="center"/>
      <protection locked="0" hidden="1"/>
    </xf>
    <xf numFmtId="166" fontId="30" fillId="6" borderId="1" xfId="0" applyNumberFormat="1" applyFont="1" applyFill="1" applyBorder="1" applyAlignment="1" applyProtection="1">
      <alignment horizontal="center" vertical="center"/>
      <protection hidden="1"/>
    </xf>
    <xf numFmtId="170" fontId="3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4" borderId="20" xfId="0" applyFont="1" applyFill="1" applyBorder="1" applyAlignment="1" applyProtection="1">
      <alignment vertical="top" wrapText="1"/>
      <protection locked="0"/>
    </xf>
    <xf numFmtId="0" fontId="63" fillId="4" borderId="7" xfId="0" applyFont="1" applyFill="1" applyBorder="1" applyAlignment="1" applyProtection="1">
      <alignment vertical="top" wrapText="1"/>
      <protection locked="0"/>
    </xf>
    <xf numFmtId="0" fontId="24" fillId="3" borderId="24" xfId="0" applyFont="1" applyFill="1" applyBorder="1" applyAlignment="1" applyProtection="1">
      <alignment horizontal="center" vertical="center"/>
      <protection hidden="1"/>
    </xf>
    <xf numFmtId="1" fontId="24" fillId="14" borderId="1" xfId="0" applyNumberFormat="1" applyFont="1" applyFill="1" applyBorder="1" applyAlignment="1" applyProtection="1">
      <alignment horizontal="center" vertical="center"/>
      <protection locked="0"/>
    </xf>
    <xf numFmtId="0" fontId="22" fillId="3" borderId="24" xfId="0" applyFont="1" applyFill="1" applyBorder="1" applyAlignment="1" applyProtection="1">
      <alignment vertical="center"/>
      <protection locked="0"/>
    </xf>
    <xf numFmtId="0" fontId="68" fillId="4" borderId="0" xfId="0" applyFont="1" applyFill="1" applyAlignment="1" applyProtection="1">
      <alignment vertical="center" wrapText="1"/>
      <protection locked="0"/>
    </xf>
    <xf numFmtId="0" fontId="68" fillId="4" borderId="6" xfId="0" applyFont="1" applyFill="1" applyBorder="1" applyAlignment="1" applyProtection="1">
      <alignment vertical="center" wrapText="1"/>
      <protection locked="0"/>
    </xf>
    <xf numFmtId="0" fontId="68" fillId="4" borderId="7" xfId="0" applyFont="1" applyFill="1" applyBorder="1" applyAlignment="1" applyProtection="1">
      <alignment vertical="center" wrapText="1"/>
      <protection locked="0"/>
    </xf>
    <xf numFmtId="0" fontId="68" fillId="4" borderId="8" xfId="0" applyFont="1" applyFill="1" applyBorder="1" applyAlignment="1" applyProtection="1">
      <alignment vertical="center" wrapText="1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70" fillId="4" borderId="0" xfId="0" applyFont="1" applyFill="1" applyAlignment="1" applyProtection="1">
      <alignment horizontal="right" vertical="center" wrapText="1"/>
      <protection locked="0"/>
    </xf>
    <xf numFmtId="0" fontId="28" fillId="0" borderId="0" xfId="0" applyFont="1" applyAlignment="1" applyProtection="1">
      <alignment horizontal="right" vertical="center"/>
      <protection locked="0"/>
    </xf>
    <xf numFmtId="4" fontId="0" fillId="3" borderId="0" xfId="0" applyNumberFormat="1" applyFill="1" applyAlignment="1" applyProtection="1">
      <alignment horizontal="left" vertical="center"/>
      <protection hidden="1"/>
    </xf>
    <xf numFmtId="4" fontId="0" fillId="16" borderId="0" xfId="0" applyNumberFormat="1" applyFill="1" applyAlignment="1" applyProtection="1">
      <alignment horizontal="left" vertical="center"/>
      <protection hidden="1"/>
    </xf>
    <xf numFmtId="0" fontId="24" fillId="3" borderId="4" xfId="0" applyFont="1" applyFill="1" applyBorder="1" applyAlignment="1" applyProtection="1">
      <alignment horizontal="left" vertical="center"/>
      <protection locked="0"/>
    </xf>
    <xf numFmtId="0" fontId="24" fillId="12" borderId="4" xfId="0" applyFont="1" applyFill="1" applyBorder="1" applyAlignment="1" applyProtection="1">
      <alignment horizontal="left" vertical="center"/>
      <protection locked="0"/>
    </xf>
    <xf numFmtId="0" fontId="22" fillId="3" borderId="1" xfId="0" applyFont="1" applyFill="1" applyBorder="1" applyAlignment="1" applyProtection="1">
      <alignment vertical="center"/>
      <protection locked="0"/>
    </xf>
    <xf numFmtId="0" fontId="24" fillId="3" borderId="1" xfId="0" applyFont="1" applyFill="1" applyBorder="1" applyAlignment="1" applyProtection="1">
      <alignment vertical="center"/>
      <protection locked="0"/>
    </xf>
    <xf numFmtId="0" fontId="24" fillId="5" borderId="1" xfId="0" applyFont="1" applyFill="1" applyBorder="1" applyAlignment="1" applyProtection="1">
      <alignment vertical="center"/>
      <protection locked="0"/>
    </xf>
    <xf numFmtId="0" fontId="17" fillId="3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5" fillId="4" borderId="0" xfId="0" applyFont="1" applyFill="1" applyAlignment="1" applyProtection="1">
      <alignment vertical="center"/>
      <protection locked="0"/>
    </xf>
    <xf numFmtId="0" fontId="0" fillId="14" borderId="0" xfId="0" applyFill="1" applyAlignment="1" applyProtection="1">
      <alignment horizontal="center" vertical="center"/>
      <protection locked="0"/>
    </xf>
    <xf numFmtId="3" fontId="33" fillId="15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59" fillId="14" borderId="0" xfId="0" applyFont="1" applyFill="1" applyAlignment="1" applyProtection="1">
      <alignment horizontal="center" vertical="center" wrapText="1"/>
      <protection locked="0"/>
    </xf>
    <xf numFmtId="0" fontId="34" fillId="4" borderId="0" xfId="0" applyFont="1" applyFill="1" applyAlignment="1" applyProtection="1">
      <alignment vertical="center" wrapText="1"/>
      <protection locked="0"/>
    </xf>
    <xf numFmtId="0" fontId="17" fillId="3" borderId="0" xfId="0" applyFont="1" applyFill="1" applyAlignment="1" applyProtection="1">
      <alignment horizontal="center" vertical="center"/>
      <protection locked="0"/>
    </xf>
    <xf numFmtId="165" fontId="0" fillId="3" borderId="32" xfId="0" applyNumberForma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4" fontId="0" fillId="2" borderId="0" xfId="0" applyNumberFormat="1" applyFill="1" applyAlignment="1" applyProtection="1">
      <alignment horizontal="left" vertical="center"/>
      <protection hidden="1"/>
    </xf>
    <xf numFmtId="4" fontId="0" fillId="0" borderId="0" xfId="0" applyNumberFormat="1" applyAlignment="1" applyProtection="1">
      <alignment horizontal="left" vertical="center"/>
      <protection hidden="1"/>
    </xf>
    <xf numFmtId="4" fontId="0" fillId="4" borderId="0" xfId="0" applyNumberFormat="1" applyFill="1" applyAlignment="1" applyProtection="1">
      <alignment horizontal="left" vertical="center"/>
      <protection hidden="1"/>
    </xf>
    <xf numFmtId="0" fontId="34" fillId="0" borderId="0" xfId="0" applyFont="1" applyAlignment="1" applyProtection="1">
      <alignment vertical="top" wrapText="1"/>
      <protection hidden="1"/>
    </xf>
    <xf numFmtId="0" fontId="34" fillId="4" borderId="0" xfId="0" applyFont="1" applyFill="1" applyAlignment="1" applyProtection="1">
      <alignment vertical="top" wrapText="1"/>
      <protection hidden="1"/>
    </xf>
    <xf numFmtId="164" fontId="20" fillId="5" borderId="0" xfId="0" applyNumberFormat="1" applyFont="1" applyFill="1" applyAlignment="1" applyProtection="1">
      <alignment horizontal="center" vertical="center"/>
      <protection hidden="1"/>
    </xf>
    <xf numFmtId="164" fontId="20" fillId="2" borderId="0" xfId="0" applyNumberFormat="1" applyFont="1" applyFill="1" applyAlignment="1" applyProtection="1">
      <alignment horizontal="center" vertical="center"/>
      <protection hidden="1"/>
    </xf>
    <xf numFmtId="0" fontId="24" fillId="2" borderId="0" xfId="0" applyFont="1" applyFill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hidden="1"/>
    </xf>
    <xf numFmtId="0" fontId="34" fillId="4" borderId="6" xfId="0" applyFont="1" applyFill="1" applyBorder="1" applyAlignment="1" applyProtection="1">
      <alignment vertical="top" wrapText="1"/>
      <protection hidden="1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63" fillId="0" borderId="0" xfId="0" applyFont="1" applyAlignment="1">
      <alignment horizontal="right" vertical="center"/>
    </xf>
    <xf numFmtId="0" fontId="17" fillId="16" borderId="0" xfId="0" applyFont="1" applyFill="1" applyAlignment="1" applyProtection="1">
      <alignment vertical="center"/>
      <protection locked="0"/>
    </xf>
    <xf numFmtId="0" fontId="22" fillId="16" borderId="0" xfId="0" applyFont="1" applyFill="1" applyAlignment="1" applyProtection="1">
      <alignment vertical="center"/>
      <protection locked="0"/>
    </xf>
    <xf numFmtId="0" fontId="24" fillId="16" borderId="0" xfId="0" applyFont="1" applyFill="1" applyAlignment="1" applyProtection="1">
      <alignment vertical="center"/>
      <protection locked="0"/>
    </xf>
    <xf numFmtId="0" fontId="65" fillId="2" borderId="0" xfId="0" applyFont="1" applyFill="1" applyAlignment="1" applyProtection="1">
      <alignment vertical="center" wrapText="1"/>
      <protection locked="0"/>
    </xf>
    <xf numFmtId="0" fontId="17" fillId="16" borderId="0" xfId="0" applyFont="1" applyFill="1" applyAlignment="1" applyProtection="1">
      <alignment horizontal="center" vertical="center"/>
      <protection locked="0"/>
    </xf>
    <xf numFmtId="0" fontId="17" fillId="16" borderId="6" xfId="0" applyFont="1" applyFill="1" applyBorder="1" applyAlignment="1" applyProtection="1">
      <alignment vertical="center"/>
      <protection locked="0"/>
    </xf>
    <xf numFmtId="165" fontId="0" fillId="16" borderId="6" xfId="0" applyNumberFormat="1" applyFill="1" applyBorder="1" applyAlignment="1" applyProtection="1">
      <alignment vertical="center"/>
      <protection hidden="1"/>
    </xf>
    <xf numFmtId="164" fontId="20" fillId="2" borderId="6" xfId="0" applyNumberFormat="1" applyFont="1" applyFill="1" applyBorder="1" applyAlignment="1" applyProtection="1">
      <alignment horizontal="center" vertical="center"/>
      <protection hidden="1"/>
    </xf>
    <xf numFmtId="170" fontId="17" fillId="12" borderId="1" xfId="0" applyNumberFormat="1" applyFont="1" applyFill="1" applyBorder="1" applyAlignment="1" applyProtection="1">
      <alignment horizontal="center" vertical="center"/>
      <protection hidden="1"/>
    </xf>
    <xf numFmtId="170" fontId="22" fillId="17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4" borderId="6" xfId="0" applyFill="1" applyBorder="1" applyProtection="1">
      <protection locked="0"/>
    </xf>
    <xf numFmtId="0" fontId="17" fillId="6" borderId="0" xfId="0" applyFont="1" applyFill="1" applyAlignment="1">
      <alignment horizontal="right" vertical="center"/>
    </xf>
    <xf numFmtId="0" fontId="17" fillId="6" borderId="0" xfId="0" applyFont="1" applyFill="1" applyAlignment="1">
      <alignment vertical="center"/>
    </xf>
    <xf numFmtId="0" fontId="17" fillId="6" borderId="0" xfId="0" applyFont="1" applyFill="1"/>
    <xf numFmtId="0" fontId="24" fillId="6" borderId="29" xfId="0" applyFont="1" applyFill="1" applyBorder="1" applyAlignment="1" applyProtection="1">
      <alignment vertical="center"/>
      <protection locked="0"/>
    </xf>
    <xf numFmtId="0" fontId="24" fillId="14" borderId="27" xfId="0" applyFont="1" applyFill="1" applyBorder="1" applyAlignment="1" applyProtection="1">
      <alignment vertical="center"/>
      <protection locked="0"/>
    </xf>
    <xf numFmtId="0" fontId="24" fillId="4" borderId="28" xfId="0" applyFont="1" applyFill="1" applyBorder="1" applyAlignment="1" applyProtection="1">
      <alignment vertical="center"/>
      <protection locked="0"/>
    </xf>
    <xf numFmtId="0" fontId="68" fillId="4" borderId="6" xfId="0" applyFont="1" applyFill="1" applyBorder="1" applyAlignment="1" applyProtection="1">
      <alignment wrapText="1"/>
      <protection locked="0"/>
    </xf>
    <xf numFmtId="2" fontId="24" fillId="12" borderId="30" xfId="0" applyNumberFormat="1" applyFont="1" applyFill="1" applyBorder="1" applyAlignment="1" applyProtection="1">
      <alignment horizontal="center" vertical="center"/>
      <protection hidden="1"/>
    </xf>
    <xf numFmtId="165" fontId="24" fillId="12" borderId="31" xfId="0" applyNumberFormat="1" applyFont="1" applyFill="1" applyBorder="1" applyAlignment="1" applyProtection="1">
      <alignment horizontal="center" vertical="center"/>
      <protection hidden="1"/>
    </xf>
    <xf numFmtId="164" fontId="24" fillId="12" borderId="43" xfId="0" applyNumberFormat="1" applyFont="1" applyFill="1" applyBorder="1" applyAlignment="1" applyProtection="1">
      <alignment horizontal="center" vertical="center"/>
      <protection hidden="1"/>
    </xf>
    <xf numFmtId="165" fontId="24" fillId="12" borderId="44" xfId="0" applyNumberFormat="1" applyFont="1" applyFill="1" applyBorder="1" applyAlignment="1" applyProtection="1">
      <alignment horizontal="center" vertical="center"/>
      <protection hidden="1"/>
    </xf>
    <xf numFmtId="0" fontId="24" fillId="10" borderId="15" xfId="0" applyFont="1" applyFill="1" applyBorder="1" applyAlignment="1" applyProtection="1">
      <alignment vertical="center"/>
      <protection locked="0"/>
    </xf>
    <xf numFmtId="0" fontId="24" fillId="10" borderId="16" xfId="0" applyFont="1" applyFill="1" applyBorder="1" applyAlignment="1" applyProtection="1">
      <alignment vertical="center"/>
      <protection locked="0"/>
    </xf>
    <xf numFmtId="0" fontId="24" fillId="10" borderId="45" xfId="0" applyFont="1" applyFill="1" applyBorder="1" applyAlignment="1" applyProtection="1">
      <alignment vertical="center"/>
      <protection locked="0"/>
    </xf>
    <xf numFmtId="0" fontId="24" fillId="10" borderId="46" xfId="0" applyFont="1" applyFill="1" applyBorder="1" applyAlignment="1" applyProtection="1">
      <alignment horizontal="center"/>
      <protection locked="0"/>
    </xf>
    <xf numFmtId="0" fontId="24" fillId="10" borderId="47" xfId="0" applyFont="1" applyFill="1" applyBorder="1" applyAlignment="1" applyProtection="1">
      <alignment horizontal="center"/>
      <protection locked="0"/>
    </xf>
    <xf numFmtId="0" fontId="24" fillId="12" borderId="30" xfId="0" applyFont="1" applyFill="1" applyBorder="1" applyAlignment="1" applyProtection="1">
      <alignment horizontal="center" vertical="center"/>
      <protection hidden="1"/>
    </xf>
    <xf numFmtId="0" fontId="24" fillId="12" borderId="43" xfId="0" applyFont="1" applyFill="1" applyBorder="1" applyAlignment="1" applyProtection="1">
      <alignment horizontal="center" vertical="center"/>
      <protection hidden="1"/>
    </xf>
    <xf numFmtId="164" fontId="24" fillId="12" borderId="30" xfId="0" applyNumberFormat="1" applyFont="1" applyFill="1" applyBorder="1" applyAlignment="1" applyProtection="1">
      <alignment horizontal="center" vertical="center"/>
      <protection hidden="1"/>
    </xf>
    <xf numFmtId="0" fontId="24" fillId="12" borderId="49" xfId="0" applyFont="1" applyFill="1" applyBorder="1" applyAlignment="1" applyProtection="1">
      <alignment horizontal="center" vertical="center"/>
      <protection hidden="1"/>
    </xf>
    <xf numFmtId="165" fontId="24" fillId="12" borderId="50" xfId="0" applyNumberFormat="1" applyFont="1" applyFill="1" applyBorder="1" applyAlignment="1" applyProtection="1">
      <alignment horizontal="center" vertical="center"/>
      <protection hidden="1"/>
    </xf>
    <xf numFmtId="1" fontId="24" fillId="12" borderId="30" xfId="0" applyNumberFormat="1" applyFont="1" applyFill="1" applyBorder="1" applyAlignment="1" applyProtection="1">
      <alignment horizontal="center" vertical="center"/>
      <protection hidden="1"/>
    </xf>
    <xf numFmtId="1" fontId="24" fillId="12" borderId="43" xfId="0" applyNumberFormat="1" applyFont="1" applyFill="1" applyBorder="1" applyAlignment="1" applyProtection="1">
      <alignment horizontal="center" vertical="center"/>
      <protection hidden="1"/>
    </xf>
    <xf numFmtId="4" fontId="5" fillId="3" borderId="0" xfId="0" applyNumberFormat="1" applyFont="1" applyFill="1" applyAlignment="1" applyProtection="1">
      <alignment horizontal="left" vertical="center"/>
      <protection hidden="1"/>
    </xf>
    <xf numFmtId="3" fontId="20" fillId="15" borderId="1" xfId="0" applyNumberFormat="1" applyFont="1" applyFill="1" applyBorder="1" applyAlignment="1" applyProtection="1">
      <alignment horizontal="center" vertical="center"/>
      <protection locked="0"/>
    </xf>
    <xf numFmtId="165" fontId="21" fillId="12" borderId="50" xfId="0" applyNumberFormat="1" applyFont="1" applyFill="1" applyBorder="1" applyAlignment="1" applyProtection="1">
      <alignment vertic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0" fontId="4" fillId="4" borderId="23" xfId="0" applyFont="1" applyFill="1" applyBorder="1" applyAlignment="1" applyProtection="1">
      <alignment horizontal="right" vertical="center"/>
      <protection hidden="1"/>
    </xf>
    <xf numFmtId="0" fontId="4" fillId="4" borderId="0" xfId="0" applyFont="1" applyFill="1" applyAlignment="1" applyProtection="1">
      <alignment vertical="top"/>
      <protection hidden="1"/>
    </xf>
    <xf numFmtId="0" fontId="0" fillId="4" borderId="0" xfId="0" applyFill="1" applyAlignment="1" applyProtection="1">
      <alignment vertical="top"/>
      <protection hidden="1"/>
    </xf>
    <xf numFmtId="0" fontId="24" fillId="3" borderId="26" xfId="0" applyFont="1" applyFill="1" applyBorder="1" applyAlignment="1" applyProtection="1">
      <alignment horizontal="left" vertical="center"/>
      <protection locked="0"/>
    </xf>
    <xf numFmtId="164" fontId="24" fillId="12" borderId="13" xfId="0" applyNumberFormat="1" applyFont="1" applyFill="1" applyBorder="1" applyAlignment="1" applyProtection="1">
      <alignment horizontal="center" vertical="center"/>
      <protection hidden="1"/>
    </xf>
    <xf numFmtId="165" fontId="24" fillId="12" borderId="53" xfId="0" applyNumberFormat="1" applyFont="1" applyFill="1" applyBorder="1" applyAlignment="1" applyProtection="1">
      <alignment horizontal="center" vertical="center"/>
      <protection hidden="1"/>
    </xf>
    <xf numFmtId="0" fontId="24" fillId="12" borderId="54" xfId="0" applyFont="1" applyFill="1" applyBorder="1" applyAlignment="1" applyProtection="1">
      <alignment horizontal="center" vertical="center"/>
      <protection hidden="1"/>
    </xf>
    <xf numFmtId="165" fontId="24" fillId="12" borderId="55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/>
    <xf numFmtId="165" fontId="0" fillId="16" borderId="32" xfId="0" applyNumberFormat="1" applyFill="1" applyBorder="1" applyAlignment="1" applyProtection="1">
      <alignment vertical="center"/>
      <protection hidden="1"/>
    </xf>
    <xf numFmtId="0" fontId="3" fillId="18" borderId="0" xfId="0" applyFont="1" applyFill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19" borderId="0" xfId="0" applyFont="1" applyFill="1" applyAlignment="1">
      <alignment horizontal="right" vertical="center"/>
    </xf>
    <xf numFmtId="0" fontId="4" fillId="19" borderId="0" xfId="0" applyFont="1" applyFill="1" applyAlignment="1">
      <alignment horizontal="right" vertical="center"/>
    </xf>
    <xf numFmtId="165" fontId="3" fillId="16" borderId="32" xfId="0" applyNumberFormat="1" applyFont="1" applyFill="1" applyBorder="1" applyAlignment="1" applyProtection="1">
      <alignment vertical="center"/>
      <protection hidden="1"/>
    </xf>
    <xf numFmtId="165" fontId="0" fillId="3" borderId="32" xfId="0" applyNumberFormat="1" applyFill="1" applyBorder="1" applyAlignment="1" applyProtection="1">
      <alignment horizontal="center" vertical="center"/>
      <protection hidden="1"/>
    </xf>
    <xf numFmtId="0" fontId="74" fillId="0" borderId="0" xfId="0" applyFont="1" applyAlignment="1">
      <alignment horizontal="right" vertical="center"/>
    </xf>
    <xf numFmtId="0" fontId="22" fillId="3" borderId="13" xfId="0" applyFont="1" applyFill="1" applyBorder="1" applyAlignment="1" applyProtection="1">
      <alignment horizontal="center" vertical="center"/>
      <protection hidden="1"/>
    </xf>
    <xf numFmtId="0" fontId="24" fillId="12" borderId="3" xfId="0" applyFont="1" applyFill="1" applyBorder="1" applyAlignment="1" applyProtection="1">
      <alignment horizontal="left" vertical="center"/>
      <protection hidden="1"/>
    </xf>
    <xf numFmtId="0" fontId="22" fillId="3" borderId="1" xfId="0" applyFont="1" applyFill="1" applyBorder="1" applyAlignment="1" applyProtection="1">
      <alignment horizontal="center" vertical="center" wrapText="1"/>
      <protection hidden="1"/>
    </xf>
    <xf numFmtId="0" fontId="0" fillId="4" borderId="5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24" fillId="10" borderId="15" xfId="0" applyFont="1" applyFill="1" applyBorder="1" applyAlignment="1">
      <alignment vertical="center"/>
    </xf>
    <xf numFmtId="0" fontId="24" fillId="10" borderId="16" xfId="0" applyFont="1" applyFill="1" applyBorder="1" applyAlignment="1">
      <alignment vertical="center"/>
    </xf>
    <xf numFmtId="0" fontId="24" fillId="10" borderId="45" xfId="0" applyFont="1" applyFill="1" applyBorder="1" applyAlignment="1">
      <alignment vertical="center"/>
    </xf>
    <xf numFmtId="0" fontId="24" fillId="10" borderId="46" xfId="0" applyFont="1" applyFill="1" applyBorder="1" applyAlignment="1">
      <alignment horizontal="center"/>
    </xf>
    <xf numFmtId="0" fontId="24" fillId="10" borderId="47" xfId="0" applyFont="1" applyFill="1" applyBorder="1" applyAlignment="1">
      <alignment horizontal="center"/>
    </xf>
    <xf numFmtId="0" fontId="0" fillId="0" borderId="6" xfId="0" applyBorder="1" applyAlignment="1">
      <alignment vertical="center"/>
    </xf>
    <xf numFmtId="0" fontId="24" fillId="10" borderId="33" xfId="0" applyFont="1" applyFill="1" applyBorder="1" applyAlignment="1">
      <alignment vertical="center"/>
    </xf>
    <xf numFmtId="0" fontId="24" fillId="10" borderId="26" xfId="0" applyFont="1" applyFill="1" applyBorder="1" applyAlignment="1">
      <alignment vertical="center"/>
    </xf>
    <xf numFmtId="0" fontId="24" fillId="10" borderId="41" xfId="0" applyFont="1" applyFill="1" applyBorder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24" fillId="6" borderId="29" xfId="0" applyFont="1" applyFill="1" applyBorder="1" applyAlignment="1" applyProtection="1">
      <alignment vertical="center"/>
      <protection hidden="1"/>
    </xf>
    <xf numFmtId="0" fontId="24" fillId="14" borderId="27" xfId="0" applyFont="1" applyFill="1" applyBorder="1" applyAlignment="1" applyProtection="1">
      <alignment vertical="center"/>
      <protection hidden="1"/>
    </xf>
    <xf numFmtId="0" fontId="24" fillId="4" borderId="28" xfId="0" applyFont="1" applyFill="1" applyBorder="1" applyAlignment="1" applyProtection="1">
      <alignment vertical="center"/>
      <protection hidden="1"/>
    </xf>
    <xf numFmtId="0" fontId="68" fillId="4" borderId="6" xfId="0" applyFont="1" applyFill="1" applyBorder="1" applyAlignment="1" applyProtection="1">
      <alignment wrapText="1"/>
      <protection hidden="1"/>
    </xf>
    <xf numFmtId="0" fontId="18" fillId="3" borderId="24" xfId="0" applyFont="1" applyFill="1" applyBorder="1" applyAlignment="1" applyProtection="1">
      <alignment horizontal="center" vertical="center" wrapText="1"/>
      <protection hidden="1"/>
    </xf>
    <xf numFmtId="0" fontId="22" fillId="3" borderId="24" xfId="0" applyFont="1" applyFill="1" applyBorder="1" applyAlignment="1" applyProtection="1">
      <alignment vertical="center"/>
      <protection hidden="1"/>
    </xf>
    <xf numFmtId="0" fontId="24" fillId="3" borderId="24" xfId="0" applyFont="1" applyFill="1" applyBorder="1" applyAlignment="1" applyProtection="1">
      <alignment vertical="center"/>
      <protection hidden="1"/>
    </xf>
    <xf numFmtId="0" fontId="24" fillId="5" borderId="24" xfId="0" applyFont="1" applyFill="1" applyBorder="1" applyAlignment="1" applyProtection="1">
      <alignment vertical="center"/>
      <protection hidden="1"/>
    </xf>
    <xf numFmtId="0" fontId="24" fillId="5" borderId="35" xfId="0" applyFont="1" applyFill="1" applyBorder="1" applyAlignment="1" applyProtection="1">
      <alignment vertical="center"/>
      <protection hidden="1"/>
    </xf>
    <xf numFmtId="0" fontId="22" fillId="3" borderId="1" xfId="0" applyFont="1" applyFill="1" applyBorder="1" applyAlignment="1" applyProtection="1">
      <alignment vertical="center"/>
      <protection hidden="1"/>
    </xf>
    <xf numFmtId="0" fontId="24" fillId="3" borderId="1" xfId="0" applyFont="1" applyFill="1" applyBorder="1" applyAlignment="1" applyProtection="1">
      <alignment vertical="center"/>
      <protection hidden="1"/>
    </xf>
    <xf numFmtId="0" fontId="24" fillId="5" borderId="1" xfId="0" applyFont="1" applyFill="1" applyBorder="1" applyAlignment="1" applyProtection="1">
      <alignment vertical="center"/>
      <protection hidden="1"/>
    </xf>
    <xf numFmtId="0" fontId="24" fillId="12" borderId="24" xfId="0" applyFont="1" applyFill="1" applyBorder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28" fillId="4" borderId="0" xfId="0" applyFont="1" applyFill="1" applyAlignment="1" applyProtection="1">
      <alignment horizontal="center"/>
      <protection hidden="1"/>
    </xf>
    <xf numFmtId="0" fontId="27" fillId="4" borderId="0" xfId="0" applyFont="1" applyFill="1" applyAlignment="1" applyProtection="1">
      <alignment vertical="center" wrapText="1"/>
      <protection hidden="1"/>
    </xf>
    <xf numFmtId="4" fontId="34" fillId="4" borderId="1" xfId="0" applyNumberFormat="1" applyFont="1" applyFill="1" applyBorder="1" applyAlignment="1" applyProtection="1">
      <alignment horizontal="center" wrapText="1"/>
      <protection locked="0"/>
    </xf>
    <xf numFmtId="1" fontId="34" fillId="4" borderId="1" xfId="0" applyNumberFormat="1" applyFont="1" applyFill="1" applyBorder="1" applyAlignment="1" applyProtection="1">
      <alignment horizontal="center" wrapText="1"/>
      <protection locked="0"/>
    </xf>
    <xf numFmtId="0" fontId="28" fillId="14" borderId="1" xfId="0" applyFont="1" applyFill="1" applyBorder="1" applyAlignment="1" applyProtection="1">
      <alignment horizontal="center" vertical="center"/>
      <protection locked="0"/>
    </xf>
    <xf numFmtId="0" fontId="28" fillId="4" borderId="12" xfId="0" applyFont="1" applyFill="1" applyBorder="1" applyAlignment="1" applyProtection="1">
      <alignment vertical="center"/>
      <protection locked="0"/>
    </xf>
    <xf numFmtId="0" fontId="28" fillId="4" borderId="37" xfId="0" applyFont="1" applyFill="1" applyBorder="1" applyAlignment="1" applyProtection="1">
      <alignment vertical="center"/>
      <protection locked="0"/>
    </xf>
    <xf numFmtId="0" fontId="28" fillId="4" borderId="56" xfId="0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hidden="1"/>
    </xf>
    <xf numFmtId="0" fontId="75" fillId="4" borderId="0" xfId="0" applyFont="1" applyFill="1" applyAlignment="1" applyProtection="1">
      <alignment wrapText="1"/>
      <protection hidden="1"/>
    </xf>
    <xf numFmtId="0" fontId="20" fillId="16" borderId="0" xfId="0" applyFont="1" applyFill="1" applyAlignment="1" applyProtection="1">
      <alignment horizontal="center" vertical="center"/>
      <protection hidden="1"/>
    </xf>
    <xf numFmtId="4" fontId="74" fillId="16" borderId="0" xfId="0" applyNumberFormat="1" applyFont="1" applyFill="1" applyAlignment="1" applyProtection="1">
      <alignment horizontal="left" vertical="center"/>
      <protection hidden="1"/>
    </xf>
    <xf numFmtId="0" fontId="24" fillId="0" borderId="0" xfId="0" applyFont="1" applyAlignment="1" applyProtection="1">
      <alignment vertical="center"/>
      <protection locked="0"/>
    </xf>
    <xf numFmtId="4" fontId="74" fillId="2" borderId="0" xfId="0" applyNumberFormat="1" applyFont="1" applyFill="1" applyAlignment="1" applyProtection="1">
      <alignment horizontal="left" vertical="center"/>
      <protection hidden="1"/>
    </xf>
    <xf numFmtId="4" fontId="74" fillId="4" borderId="0" xfId="0" applyNumberFormat="1" applyFont="1" applyFill="1" applyAlignment="1" applyProtection="1">
      <alignment horizontal="left" vertical="center"/>
      <protection hidden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68" fillId="4" borderId="0" xfId="0" applyFont="1" applyFill="1" applyAlignment="1" applyProtection="1">
      <alignment wrapText="1"/>
      <protection locked="0"/>
    </xf>
    <xf numFmtId="0" fontId="71" fillId="16" borderId="0" xfId="0" applyFont="1" applyFill="1" applyAlignment="1" applyProtection="1">
      <alignment horizontal="center" vertical="center"/>
      <protection hidden="1"/>
    </xf>
    <xf numFmtId="4" fontId="72" fillId="16" borderId="0" xfId="0" applyNumberFormat="1" applyFont="1" applyFill="1" applyAlignment="1" applyProtection="1">
      <alignment horizontal="left" vertical="center"/>
      <protection hidden="1"/>
    </xf>
    <xf numFmtId="0" fontId="24" fillId="12" borderId="26" xfId="0" applyFont="1" applyFill="1" applyBorder="1" applyAlignment="1" applyProtection="1">
      <alignment horizontal="left" vertical="center"/>
      <protection locked="0"/>
    </xf>
    <xf numFmtId="0" fontId="68" fillId="4" borderId="5" xfId="0" applyFont="1" applyFill="1" applyBorder="1" applyAlignment="1" applyProtection="1">
      <alignment vertical="center" wrapText="1"/>
      <protection locked="0"/>
    </xf>
    <xf numFmtId="0" fontId="34" fillId="4" borderId="7" xfId="0" applyFont="1" applyFill="1" applyBorder="1" applyAlignment="1" applyProtection="1">
      <alignment horizontal="left" vertical="center"/>
      <protection locked="0"/>
    </xf>
    <xf numFmtId="0" fontId="74" fillId="4" borderId="5" xfId="0" applyFont="1" applyFill="1" applyBorder="1" applyAlignment="1" applyProtection="1">
      <alignment vertical="center"/>
      <protection locked="0"/>
    </xf>
    <xf numFmtId="0" fontId="74" fillId="4" borderId="0" xfId="0" applyFont="1" applyFill="1" applyAlignment="1" applyProtection="1">
      <alignment vertical="center"/>
      <protection locked="0"/>
    </xf>
    <xf numFmtId="0" fontId="24" fillId="12" borderId="26" xfId="0" applyFont="1" applyFill="1" applyBorder="1" applyAlignment="1" applyProtection="1">
      <alignment horizontal="left" vertical="center"/>
      <protection hidden="1"/>
    </xf>
    <xf numFmtId="0" fontId="0" fillId="4" borderId="0" xfId="0" applyFill="1" applyAlignment="1">
      <alignment vertical="center"/>
    </xf>
    <xf numFmtId="0" fontId="28" fillId="4" borderId="25" xfId="0" applyFont="1" applyFill="1" applyBorder="1" applyAlignment="1" applyProtection="1">
      <alignment vertical="center"/>
      <protection locked="0"/>
    </xf>
    <xf numFmtId="0" fontId="28" fillId="14" borderId="24" xfId="0" applyFont="1" applyFill="1" applyBorder="1" applyAlignment="1" applyProtection="1">
      <alignment horizontal="center" vertical="center"/>
      <protection locked="0"/>
    </xf>
    <xf numFmtId="4" fontId="28" fillId="6" borderId="24" xfId="0" applyNumberFormat="1" applyFont="1" applyFill="1" applyBorder="1" applyAlignment="1" applyProtection="1">
      <alignment horizontal="center" vertical="center"/>
      <protection hidden="1"/>
    </xf>
    <xf numFmtId="3" fontId="20" fillId="15" borderId="24" xfId="0" applyNumberFormat="1" applyFont="1" applyFill="1" applyBorder="1" applyAlignment="1" applyProtection="1">
      <alignment horizontal="center" vertical="center"/>
      <protection locked="0"/>
    </xf>
    <xf numFmtId="1" fontId="34" fillId="4" borderId="24" xfId="0" applyNumberFormat="1" applyFont="1" applyFill="1" applyBorder="1" applyAlignment="1" applyProtection="1">
      <alignment horizontal="center" wrapText="1"/>
      <protection locked="0"/>
    </xf>
    <xf numFmtId="4" fontId="34" fillId="4" borderId="24" xfId="0" applyNumberFormat="1" applyFont="1" applyFill="1" applyBorder="1" applyAlignment="1" applyProtection="1">
      <alignment horizontal="center" wrapText="1"/>
      <protection locked="0"/>
    </xf>
    <xf numFmtId="0" fontId="74" fillId="0" borderId="0" xfId="0" applyFont="1" applyAlignment="1" applyProtection="1">
      <alignment vertical="center"/>
      <protection hidden="1"/>
    </xf>
    <xf numFmtId="0" fontId="58" fillId="4" borderId="0" xfId="0" applyFont="1" applyFill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11" fillId="4" borderId="0" xfId="0" applyFont="1" applyFill="1" applyAlignment="1" applyProtection="1">
      <alignment vertical="center" wrapText="1"/>
      <protection hidden="1"/>
    </xf>
    <xf numFmtId="0" fontId="13" fillId="4" borderId="6" xfId="0" applyFont="1" applyFill="1" applyBorder="1" applyAlignment="1" applyProtection="1">
      <alignment vertical="center" wrapText="1"/>
      <protection hidden="1"/>
    </xf>
    <xf numFmtId="0" fontId="13" fillId="4" borderId="0" xfId="0" applyFont="1" applyFill="1" applyAlignment="1" applyProtection="1">
      <alignment vertical="center" wrapText="1"/>
      <protection hidden="1"/>
    </xf>
    <xf numFmtId="0" fontId="38" fillId="0" borderId="0" xfId="0" applyFont="1" applyAlignment="1">
      <alignment horizontal="center" vertical="center"/>
    </xf>
    <xf numFmtId="49" fontId="52" fillId="9" borderId="0" xfId="0" applyNumberFormat="1" applyFont="1" applyFill="1" applyAlignment="1">
      <alignment horizontal="center" vertical="center" wrapText="1"/>
    </xf>
    <xf numFmtId="49" fontId="52" fillId="9" borderId="0" xfId="0" applyNumberFormat="1" applyFont="1" applyFill="1" applyAlignment="1">
      <alignment horizontal="center" vertical="center"/>
    </xf>
    <xf numFmtId="0" fontId="53" fillId="0" borderId="0" xfId="0" applyFont="1" applyAlignment="1">
      <alignment horizontal="right" vertical="center"/>
    </xf>
    <xf numFmtId="0" fontId="57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3" fontId="55" fillId="9" borderId="0" xfId="0" applyNumberFormat="1" applyFont="1" applyFill="1" applyAlignment="1">
      <alignment horizontal="center" vertical="center" wrapText="1"/>
    </xf>
    <xf numFmtId="0" fontId="51" fillId="8" borderId="0" xfId="0" applyFont="1" applyFill="1" applyAlignment="1">
      <alignment horizontal="center" vertical="center" wrapText="1"/>
    </xf>
    <xf numFmtId="0" fontId="55" fillId="8" borderId="0" xfId="0" applyFont="1" applyFill="1" applyAlignment="1">
      <alignment horizontal="center" vertical="center"/>
    </xf>
    <xf numFmtId="0" fontId="55" fillId="8" borderId="0" xfId="0" applyFont="1" applyFill="1" applyAlignment="1">
      <alignment horizontal="center" vertical="center" textRotation="90"/>
    </xf>
    <xf numFmtId="0" fontId="59" fillId="14" borderId="1" xfId="0" applyFont="1" applyFill="1" applyBorder="1" applyAlignment="1" applyProtection="1">
      <alignment horizontal="center" vertical="center" wrapText="1"/>
      <protection locked="0"/>
    </xf>
    <xf numFmtId="0" fontId="76" fillId="4" borderId="0" xfId="0" applyFont="1" applyFill="1" applyAlignment="1" applyProtection="1">
      <alignment horizontal="center" vertical="center" wrapText="1"/>
      <protection hidden="1"/>
    </xf>
    <xf numFmtId="0" fontId="76" fillId="4" borderId="6" xfId="0" applyFont="1" applyFill="1" applyBorder="1" applyAlignment="1" applyProtection="1">
      <alignment horizontal="center" vertical="center" wrapText="1"/>
      <protection hidden="1"/>
    </xf>
    <xf numFmtId="0" fontId="76" fillId="4" borderId="14" xfId="0" applyFont="1" applyFill="1" applyBorder="1" applyAlignment="1" applyProtection="1">
      <alignment horizontal="center" vertical="center" wrapText="1"/>
      <protection hidden="1"/>
    </xf>
    <xf numFmtId="0" fontId="76" fillId="4" borderId="40" xfId="0" applyFont="1" applyFill="1" applyBorder="1" applyAlignment="1" applyProtection="1">
      <alignment horizontal="center" vertical="center" wrapText="1"/>
      <protection hidden="1"/>
    </xf>
    <xf numFmtId="0" fontId="24" fillId="0" borderId="25" xfId="0" applyFont="1" applyBorder="1" applyAlignment="1" applyProtection="1">
      <alignment horizontal="center" vertical="center" wrapText="1"/>
      <protection hidden="1"/>
    </xf>
    <xf numFmtId="0" fontId="24" fillId="0" borderId="12" xfId="0" applyFont="1" applyBorder="1" applyAlignment="1" applyProtection="1">
      <alignment horizontal="center" vertical="center" wrapText="1"/>
      <protection hidden="1"/>
    </xf>
    <xf numFmtId="0" fontId="24" fillId="0" borderId="39" xfId="0" applyFont="1" applyBorder="1" applyAlignment="1" applyProtection="1">
      <alignment horizontal="center" vertical="center" wrapText="1"/>
      <protection hidden="1"/>
    </xf>
    <xf numFmtId="0" fontId="24" fillId="0" borderId="14" xfId="0" applyFont="1" applyBorder="1" applyAlignment="1" applyProtection="1">
      <alignment horizontal="center" vertical="center" wrapText="1"/>
      <protection hidden="1"/>
    </xf>
    <xf numFmtId="0" fontId="17" fillId="3" borderId="24" xfId="0" applyFont="1" applyFill="1" applyBorder="1" applyAlignment="1" applyProtection="1">
      <alignment horizontal="center" vertical="center"/>
      <protection hidden="1"/>
    </xf>
    <xf numFmtId="0" fontId="17" fillId="3" borderId="1" xfId="0" applyFont="1" applyFill="1" applyBorder="1" applyAlignment="1" applyProtection="1">
      <alignment horizontal="center" vertical="center"/>
      <protection hidden="1"/>
    </xf>
    <xf numFmtId="0" fontId="17" fillId="3" borderId="32" xfId="0" applyFont="1" applyFill="1" applyBorder="1" applyAlignment="1" applyProtection="1">
      <alignment horizontal="center" vertical="center"/>
      <protection hidden="1"/>
    </xf>
    <xf numFmtId="0" fontId="24" fillId="3" borderId="26" xfId="0" applyFont="1" applyFill="1" applyBorder="1" applyAlignment="1" applyProtection="1">
      <alignment horizontal="center" vertical="center"/>
      <protection hidden="1"/>
    </xf>
    <xf numFmtId="0" fontId="24" fillId="3" borderId="3" xfId="0" applyFont="1" applyFill="1" applyBorder="1" applyAlignment="1" applyProtection="1">
      <alignment horizontal="center" vertical="center"/>
      <protection hidden="1"/>
    </xf>
    <xf numFmtId="0" fontId="21" fillId="11" borderId="15" xfId="0" applyFont="1" applyFill="1" applyBorder="1" applyAlignment="1" applyProtection="1">
      <alignment horizontal="center" vertical="center"/>
      <protection hidden="1"/>
    </xf>
    <xf numFmtId="0" fontId="21" fillId="11" borderId="16" xfId="0" applyFont="1" applyFill="1" applyBorder="1" applyAlignment="1" applyProtection="1">
      <alignment horizontal="center" vertical="center"/>
      <protection hidden="1"/>
    </xf>
    <xf numFmtId="0" fontId="21" fillId="11" borderId="17" xfId="0" applyFont="1" applyFill="1" applyBorder="1" applyAlignment="1" applyProtection="1">
      <alignment horizontal="center" vertical="center"/>
      <protection hidden="1"/>
    </xf>
    <xf numFmtId="0" fontId="21" fillId="11" borderId="15" xfId="0" applyFont="1" applyFill="1" applyBorder="1" applyAlignment="1" applyProtection="1">
      <alignment horizontal="center" vertical="center"/>
      <protection locked="0"/>
    </xf>
    <xf numFmtId="0" fontId="21" fillId="11" borderId="16" xfId="0" applyFont="1" applyFill="1" applyBorder="1" applyAlignment="1" applyProtection="1">
      <alignment horizontal="center" vertical="center"/>
      <protection locked="0"/>
    </xf>
    <xf numFmtId="0" fontId="21" fillId="11" borderId="17" xfId="0" applyFont="1" applyFill="1" applyBorder="1" applyAlignment="1" applyProtection="1">
      <alignment horizontal="center" vertical="center"/>
      <protection locked="0"/>
    </xf>
    <xf numFmtId="0" fontId="22" fillId="2" borderId="5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vertical="center" wrapText="1"/>
      <protection hidden="1"/>
    </xf>
    <xf numFmtId="0" fontId="24" fillId="3" borderId="4" xfId="0" applyFont="1" applyFill="1" applyBorder="1" applyAlignment="1" applyProtection="1">
      <alignment horizontal="center" vertical="center"/>
      <protection hidden="1"/>
    </xf>
    <xf numFmtId="0" fontId="20" fillId="2" borderId="24" xfId="0" applyFont="1" applyFill="1" applyBorder="1" applyAlignment="1" applyProtection="1">
      <alignment horizontal="left" vertical="center" wrapText="1"/>
      <protection hidden="1"/>
    </xf>
    <xf numFmtId="0" fontId="20" fillId="2" borderId="1" xfId="0" applyFont="1" applyFill="1" applyBorder="1" applyAlignment="1" applyProtection="1">
      <alignment horizontal="left" vertical="center" wrapText="1"/>
      <protection hidden="1"/>
    </xf>
    <xf numFmtId="0" fontId="24" fillId="2" borderId="25" xfId="0" applyFont="1" applyFill="1" applyBorder="1" applyAlignment="1" applyProtection="1">
      <alignment horizontal="center" wrapText="1"/>
      <protection hidden="1"/>
    </xf>
    <xf numFmtId="0" fontId="24" fillId="2" borderId="12" xfId="0" applyFont="1" applyFill="1" applyBorder="1" applyAlignment="1" applyProtection="1">
      <alignment horizontal="center" wrapText="1"/>
      <protection hidden="1"/>
    </xf>
    <xf numFmtId="0" fontId="24" fillId="2" borderId="5" xfId="0" applyFont="1" applyFill="1" applyBorder="1" applyAlignment="1" applyProtection="1">
      <alignment horizontal="center" wrapText="1"/>
      <protection hidden="1"/>
    </xf>
    <xf numFmtId="0" fontId="24" fillId="2" borderId="0" xfId="0" applyFont="1" applyFill="1" applyAlignment="1" applyProtection="1">
      <alignment horizontal="center" wrapText="1"/>
      <protection hidden="1"/>
    </xf>
    <xf numFmtId="0" fontId="34" fillId="2" borderId="5" xfId="0" applyFont="1" applyFill="1" applyBorder="1" applyAlignment="1" applyProtection="1">
      <alignment horizontal="center" vertical="center" wrapText="1"/>
      <protection hidden="1"/>
    </xf>
    <xf numFmtId="0" fontId="34" fillId="2" borderId="0" xfId="0" applyFont="1" applyFill="1" applyAlignment="1" applyProtection="1">
      <alignment horizontal="center" vertical="center"/>
      <protection hidden="1"/>
    </xf>
    <xf numFmtId="0" fontId="34" fillId="2" borderId="39" xfId="0" applyFont="1" applyFill="1" applyBorder="1" applyAlignment="1" applyProtection="1">
      <alignment horizontal="center" vertical="center"/>
      <protection hidden="1"/>
    </xf>
    <xf numFmtId="0" fontId="34" fillId="2" borderId="14" xfId="0" applyFont="1" applyFill="1" applyBorder="1" applyAlignment="1" applyProtection="1">
      <alignment horizontal="center" vertical="center"/>
      <protection hidden="1"/>
    </xf>
    <xf numFmtId="0" fontId="30" fillId="3" borderId="26" xfId="0" applyFont="1" applyFill="1" applyBorder="1" applyAlignment="1" applyProtection="1">
      <alignment horizontal="center" vertical="center" wrapText="1"/>
      <protection hidden="1"/>
    </xf>
    <xf numFmtId="0" fontId="30" fillId="3" borderId="3" xfId="0" applyFont="1" applyFill="1" applyBorder="1" applyAlignment="1" applyProtection="1">
      <alignment horizontal="center" vertical="center" wrapText="1"/>
      <protection hidden="1"/>
    </xf>
    <xf numFmtId="4" fontId="64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6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5" xfId="0" applyFont="1" applyFill="1" applyBorder="1" applyAlignment="1" applyProtection="1">
      <alignment horizontal="center" wrapText="1"/>
      <protection hidden="1"/>
    </xf>
    <xf numFmtId="0" fontId="24" fillId="4" borderId="0" xfId="0" applyFont="1" applyFill="1" applyAlignment="1" applyProtection="1">
      <alignment horizontal="center" wrapText="1"/>
      <protection hidden="1"/>
    </xf>
    <xf numFmtId="0" fontId="24" fillId="4" borderId="20" xfId="0" applyFont="1" applyFill="1" applyBorder="1" applyAlignment="1" applyProtection="1">
      <alignment horizontal="center" wrapText="1"/>
      <protection hidden="1"/>
    </xf>
    <xf numFmtId="0" fontId="24" fillId="4" borderId="7" xfId="0" applyFont="1" applyFill="1" applyBorder="1" applyAlignment="1" applyProtection="1">
      <alignment horizontal="center" wrapText="1"/>
      <protection hidden="1"/>
    </xf>
    <xf numFmtId="0" fontId="34" fillId="4" borderId="5" xfId="0" applyFont="1" applyFill="1" applyBorder="1" applyAlignment="1" applyProtection="1">
      <alignment horizontal="left" vertical="center" wrapText="1"/>
      <protection hidden="1"/>
    </xf>
    <xf numFmtId="0" fontId="34" fillId="4" borderId="0" xfId="0" applyFont="1" applyFill="1" applyAlignment="1" applyProtection="1">
      <alignment horizontal="left" vertical="center" wrapText="1"/>
      <protection hidden="1"/>
    </xf>
    <xf numFmtId="0" fontId="34" fillId="4" borderId="20" xfId="0" applyFont="1" applyFill="1" applyBorder="1" applyAlignment="1" applyProtection="1">
      <alignment horizontal="left" vertical="center" wrapText="1"/>
      <protection hidden="1"/>
    </xf>
    <xf numFmtId="0" fontId="34" fillId="4" borderId="7" xfId="0" applyFont="1" applyFill="1" applyBorder="1" applyAlignment="1" applyProtection="1">
      <alignment horizontal="left" vertical="center" wrapText="1"/>
      <protection hidden="1"/>
    </xf>
    <xf numFmtId="0" fontId="34" fillId="4" borderId="0" xfId="0" applyFont="1" applyFill="1" applyAlignment="1" applyProtection="1">
      <alignment horizontal="center" vertical="center" wrapText="1"/>
      <protection hidden="1"/>
    </xf>
    <xf numFmtId="0" fontId="34" fillId="4" borderId="6" xfId="0" applyFont="1" applyFill="1" applyBorder="1" applyAlignment="1" applyProtection="1">
      <alignment horizontal="center" vertical="center"/>
      <protection hidden="1"/>
    </xf>
    <xf numFmtId="0" fontId="34" fillId="4" borderId="7" xfId="0" applyFont="1" applyFill="1" applyBorder="1" applyAlignment="1" applyProtection="1">
      <alignment horizontal="center" vertical="center"/>
      <protection hidden="1"/>
    </xf>
    <xf numFmtId="0" fontId="34" fillId="4" borderId="8" xfId="0" applyFont="1" applyFill="1" applyBorder="1" applyAlignment="1" applyProtection="1">
      <alignment horizontal="center" vertical="center"/>
      <protection hidden="1"/>
    </xf>
    <xf numFmtId="0" fontId="34" fillId="4" borderId="5" xfId="0" applyFont="1" applyFill="1" applyBorder="1" applyAlignment="1" applyProtection="1">
      <alignment horizontal="center" vertical="center"/>
      <protection hidden="1"/>
    </xf>
    <xf numFmtId="0" fontId="34" fillId="4" borderId="0" xfId="0" applyFont="1" applyFill="1" applyAlignment="1" applyProtection="1">
      <alignment horizontal="center" vertical="center"/>
      <protection hidden="1"/>
    </xf>
    <xf numFmtId="0" fontId="34" fillId="4" borderId="39" xfId="0" applyFont="1" applyFill="1" applyBorder="1" applyAlignment="1" applyProtection="1">
      <alignment horizontal="center" vertical="center"/>
      <protection hidden="1"/>
    </xf>
    <xf numFmtId="0" fontId="34" fillId="4" borderId="14" xfId="0" applyFont="1" applyFill="1" applyBorder="1" applyAlignment="1" applyProtection="1">
      <alignment horizontal="center" vertical="center"/>
      <protection hidden="1"/>
    </xf>
    <xf numFmtId="0" fontId="22" fillId="3" borderId="26" xfId="0" applyFont="1" applyFill="1" applyBorder="1" applyAlignment="1" applyProtection="1">
      <alignment horizontal="left" vertical="center"/>
      <protection hidden="1"/>
    </xf>
    <xf numFmtId="0" fontId="22" fillId="3" borderId="3" xfId="0" applyFont="1" applyFill="1" applyBorder="1" applyAlignment="1" applyProtection="1">
      <alignment horizontal="left" vertical="center"/>
      <protection hidden="1"/>
    </xf>
    <xf numFmtId="0" fontId="24" fillId="12" borderId="26" xfId="0" applyFont="1" applyFill="1" applyBorder="1" applyAlignment="1" applyProtection="1">
      <alignment horizontal="left" vertical="center"/>
      <protection hidden="1"/>
    </xf>
    <xf numFmtId="0" fontId="24" fillId="12" borderId="3" xfId="0" applyFont="1" applyFill="1" applyBorder="1" applyAlignment="1" applyProtection="1">
      <alignment horizontal="left" vertical="center"/>
      <protection hidden="1"/>
    </xf>
    <xf numFmtId="0" fontId="65" fillId="5" borderId="24" xfId="0" applyFont="1" applyFill="1" applyBorder="1" applyAlignment="1" applyProtection="1">
      <alignment horizontal="center" vertical="center" wrapText="1"/>
      <protection hidden="1"/>
    </xf>
    <xf numFmtId="0" fontId="65" fillId="5" borderId="1" xfId="0" applyFont="1" applyFill="1" applyBorder="1" applyAlignment="1" applyProtection="1">
      <alignment horizontal="center" vertical="center" wrapText="1"/>
      <protection hidden="1"/>
    </xf>
    <xf numFmtId="164" fontId="20" fillId="5" borderId="1" xfId="0" applyNumberFormat="1" applyFont="1" applyFill="1" applyBorder="1" applyAlignment="1" applyProtection="1">
      <alignment horizontal="center" vertical="center"/>
      <protection hidden="1"/>
    </xf>
    <xf numFmtId="164" fontId="20" fillId="5" borderId="32" xfId="0" applyNumberFormat="1" applyFont="1" applyFill="1" applyBorder="1" applyAlignment="1" applyProtection="1">
      <alignment horizontal="center" vertical="center"/>
      <protection hidden="1"/>
    </xf>
    <xf numFmtId="0" fontId="28" fillId="4" borderId="57" xfId="0" applyFont="1" applyFill="1" applyBorder="1" applyAlignment="1" applyProtection="1">
      <alignment horizontal="center" vertical="center"/>
      <protection locked="0"/>
    </xf>
    <xf numFmtId="0" fontId="28" fillId="4" borderId="54" xfId="0" applyFont="1" applyFill="1" applyBorder="1" applyAlignment="1" applyProtection="1">
      <alignment horizontal="center" vertical="center"/>
      <protection locked="0"/>
    </xf>
    <xf numFmtId="0" fontId="26" fillId="4" borderId="1" xfId="0" applyFont="1" applyFill="1" applyBorder="1" applyAlignment="1" applyProtection="1">
      <alignment horizontal="center" vertical="center" wrapText="1"/>
      <protection hidden="1"/>
    </xf>
    <xf numFmtId="0" fontId="26" fillId="2" borderId="1" xfId="0" applyFont="1" applyFill="1" applyBorder="1" applyAlignment="1" applyProtection="1">
      <alignment horizontal="center" vertical="center" wrapText="1"/>
      <protection hidden="1"/>
    </xf>
    <xf numFmtId="0" fontId="70" fillId="4" borderId="0" xfId="0" applyFont="1" applyFill="1" applyAlignment="1" applyProtection="1">
      <alignment horizontal="right" vertical="center" wrapText="1"/>
      <protection locked="0"/>
    </xf>
    <xf numFmtId="0" fontId="22" fillId="3" borderId="24" xfId="0" applyFont="1" applyFill="1" applyBorder="1" applyAlignment="1" applyProtection="1">
      <alignment horizontal="center" vertical="center" wrapText="1"/>
      <protection hidden="1"/>
    </xf>
    <xf numFmtId="0" fontId="22" fillId="3" borderId="1" xfId="0" applyFont="1" applyFill="1" applyBorder="1" applyAlignment="1" applyProtection="1">
      <alignment horizontal="center" vertical="center" wrapText="1"/>
      <protection hidden="1"/>
    </xf>
    <xf numFmtId="0" fontId="21" fillId="12" borderId="10" xfId="0" applyFont="1" applyFill="1" applyBorder="1" applyAlignment="1">
      <alignment horizontal="center" vertical="center"/>
    </xf>
    <xf numFmtId="0" fontId="21" fillId="12" borderId="22" xfId="0" applyFont="1" applyFill="1" applyBorder="1" applyAlignment="1">
      <alignment horizontal="center" vertical="center"/>
    </xf>
    <xf numFmtId="0" fontId="21" fillId="12" borderId="48" xfId="0" applyFont="1" applyFill="1" applyBorder="1" applyAlignment="1">
      <alignment horizontal="center" vertical="center"/>
    </xf>
    <xf numFmtId="0" fontId="70" fillId="4" borderId="5" xfId="0" applyFont="1" applyFill="1" applyBorder="1" applyAlignment="1" applyProtection="1">
      <alignment horizontal="left" vertical="center" wrapText="1"/>
      <protection hidden="1"/>
    </xf>
    <xf numFmtId="0" fontId="70" fillId="4" borderId="0" xfId="0" applyFont="1" applyFill="1" applyAlignment="1" applyProtection="1">
      <alignment horizontal="left" vertical="center" wrapText="1"/>
      <protection hidden="1"/>
    </xf>
    <xf numFmtId="0" fontId="70" fillId="4" borderId="20" xfId="0" applyFont="1" applyFill="1" applyBorder="1" applyAlignment="1" applyProtection="1">
      <alignment horizontal="left" vertical="center" wrapText="1"/>
      <protection hidden="1"/>
    </xf>
    <xf numFmtId="0" fontId="70" fillId="4" borderId="7" xfId="0" applyFont="1" applyFill="1" applyBorder="1" applyAlignment="1" applyProtection="1">
      <alignment horizontal="left" vertical="center" wrapText="1"/>
      <protection hidden="1"/>
    </xf>
    <xf numFmtId="0" fontId="24" fillId="10" borderId="26" xfId="0" applyFont="1" applyFill="1" applyBorder="1" applyAlignment="1">
      <alignment horizontal="left" vertical="center"/>
    </xf>
    <xf numFmtId="0" fontId="24" fillId="10" borderId="4" xfId="0" applyFont="1" applyFill="1" applyBorder="1" applyAlignment="1">
      <alignment horizontal="left" vertical="center"/>
    </xf>
    <xf numFmtId="0" fontId="24" fillId="10" borderId="3" xfId="0" applyFont="1" applyFill="1" applyBorder="1" applyAlignment="1">
      <alignment horizontal="left" vertical="center"/>
    </xf>
    <xf numFmtId="0" fontId="24" fillId="10" borderId="41" xfId="0" applyFont="1" applyFill="1" applyBorder="1" applyAlignment="1">
      <alignment horizontal="left" vertical="center" wrapText="1"/>
    </xf>
    <xf numFmtId="0" fontId="24" fillId="10" borderId="36" xfId="0" applyFont="1" applyFill="1" applyBorder="1" applyAlignment="1">
      <alignment horizontal="left" vertical="center" wrapText="1"/>
    </xf>
    <xf numFmtId="0" fontId="24" fillId="10" borderId="42" xfId="0" applyFont="1" applyFill="1" applyBorder="1" applyAlignment="1">
      <alignment horizontal="left" vertical="center" wrapText="1"/>
    </xf>
    <xf numFmtId="0" fontId="29" fillId="4" borderId="26" xfId="0" applyFont="1" applyFill="1" applyBorder="1" applyAlignment="1" applyProtection="1">
      <alignment horizontal="center" vertical="center"/>
      <protection locked="0"/>
    </xf>
    <xf numFmtId="0" fontId="29" fillId="4" borderId="4" xfId="0" applyFont="1" applyFill="1" applyBorder="1" applyAlignment="1" applyProtection="1">
      <alignment horizontal="center" vertical="center"/>
      <protection locked="0"/>
    </xf>
    <xf numFmtId="0" fontId="29" fillId="4" borderId="3" xfId="0" applyFont="1" applyFill="1" applyBorder="1" applyAlignment="1" applyProtection="1">
      <alignment horizontal="center" vertical="center"/>
      <protection locked="0"/>
    </xf>
    <xf numFmtId="0" fontId="24" fillId="10" borderId="10" xfId="0" applyFont="1" applyFill="1" applyBorder="1" applyAlignment="1">
      <alignment horizontal="left" vertical="center"/>
    </xf>
    <xf numFmtId="0" fontId="24" fillId="10" borderId="22" xfId="0" applyFont="1" applyFill="1" applyBorder="1" applyAlignment="1">
      <alignment horizontal="left" vertical="center"/>
    </xf>
    <xf numFmtId="0" fontId="24" fillId="10" borderId="48" xfId="0" applyFont="1" applyFill="1" applyBorder="1" applyAlignment="1">
      <alignment horizontal="left" vertical="center"/>
    </xf>
    <xf numFmtId="166" fontId="24" fillId="12" borderId="51" xfId="0" applyNumberFormat="1" applyFont="1" applyFill="1" applyBorder="1" applyAlignment="1" applyProtection="1">
      <alignment horizontal="center" vertical="center"/>
      <protection hidden="1"/>
    </xf>
    <xf numFmtId="166" fontId="24" fillId="12" borderId="11" xfId="0" applyNumberFormat="1" applyFont="1" applyFill="1" applyBorder="1" applyAlignment="1" applyProtection="1">
      <alignment horizontal="center" vertical="center"/>
      <protection hidden="1"/>
    </xf>
    <xf numFmtId="0" fontId="69" fillId="4" borderId="5" xfId="0" applyFont="1" applyFill="1" applyBorder="1" applyAlignment="1" applyProtection="1">
      <alignment horizontal="center" vertical="center"/>
      <protection locked="0"/>
    </xf>
    <xf numFmtId="0" fontId="69" fillId="4" borderId="0" xfId="0" applyFont="1" applyFill="1" applyAlignment="1" applyProtection="1">
      <alignment horizontal="center" vertical="center"/>
      <protection locked="0"/>
    </xf>
    <xf numFmtId="0" fontId="24" fillId="10" borderId="33" xfId="0" applyFont="1" applyFill="1" applyBorder="1" applyAlignment="1">
      <alignment horizontal="left" vertical="center" wrapText="1"/>
    </xf>
    <xf numFmtId="0" fontId="24" fillId="10" borderId="38" xfId="0" applyFont="1" applyFill="1" applyBorder="1" applyAlignment="1">
      <alignment horizontal="left" vertical="center" wrapText="1"/>
    </xf>
    <xf numFmtId="0" fontId="24" fillId="10" borderId="34" xfId="0" applyFont="1" applyFill="1" applyBorder="1" applyAlignment="1">
      <alignment horizontal="left" vertical="center" wrapText="1"/>
    </xf>
    <xf numFmtId="0" fontId="24" fillId="10" borderId="26" xfId="0" applyFont="1" applyFill="1" applyBorder="1" applyAlignment="1">
      <alignment horizontal="left" vertical="center" wrapText="1"/>
    </xf>
    <xf numFmtId="0" fontId="24" fillId="10" borderId="4" xfId="0" applyFont="1" applyFill="1" applyBorder="1" applyAlignment="1">
      <alignment horizontal="left" vertical="center" wrapText="1"/>
    </xf>
    <xf numFmtId="0" fontId="24" fillId="10" borderId="3" xfId="0" applyFont="1" applyFill="1" applyBorder="1" applyAlignment="1">
      <alignment horizontal="left" vertical="center" wrapText="1"/>
    </xf>
    <xf numFmtId="0" fontId="28" fillId="4" borderId="26" xfId="0" applyFont="1" applyFill="1" applyBorder="1" applyAlignment="1" applyProtection="1">
      <alignment horizontal="center" vertical="center"/>
      <protection locked="0"/>
    </xf>
    <xf numFmtId="0" fontId="28" fillId="4" borderId="4" xfId="0" applyFont="1" applyFill="1" applyBorder="1" applyAlignment="1" applyProtection="1">
      <alignment horizontal="center" vertical="center"/>
      <protection locked="0"/>
    </xf>
    <xf numFmtId="0" fontId="28" fillId="4" borderId="3" xfId="0" applyFont="1" applyFill="1" applyBorder="1" applyAlignment="1" applyProtection="1">
      <alignment horizontal="center" vertical="center"/>
      <protection locked="0"/>
    </xf>
    <xf numFmtId="0" fontId="24" fillId="10" borderId="1" xfId="0" applyFont="1" applyFill="1" applyBorder="1" applyAlignment="1">
      <alignment horizontal="center" vertical="center"/>
    </xf>
    <xf numFmtId="0" fontId="24" fillId="10" borderId="43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left" vertical="center" wrapText="1"/>
    </xf>
    <xf numFmtId="0" fontId="24" fillId="10" borderId="22" xfId="0" applyFont="1" applyFill="1" applyBorder="1" applyAlignment="1">
      <alignment horizontal="left" vertical="center" wrapText="1"/>
    </xf>
    <xf numFmtId="0" fontId="24" fillId="10" borderId="48" xfId="0" applyFont="1" applyFill="1" applyBorder="1" applyAlignment="1">
      <alignment horizontal="left" vertical="center" wrapText="1"/>
    </xf>
    <xf numFmtId="0" fontId="21" fillId="10" borderId="15" xfId="0" applyFont="1" applyFill="1" applyBorder="1" applyAlignment="1">
      <alignment horizontal="center" vertical="center"/>
    </xf>
    <xf numFmtId="0" fontId="21" fillId="10" borderId="16" xfId="0" applyFont="1" applyFill="1" applyBorder="1" applyAlignment="1">
      <alignment horizontal="center" vertical="center"/>
    </xf>
    <xf numFmtId="0" fontId="21" fillId="10" borderId="17" xfId="0" applyFont="1" applyFill="1" applyBorder="1" applyAlignment="1">
      <alignment horizontal="center" vertical="center"/>
    </xf>
    <xf numFmtId="0" fontId="26" fillId="4" borderId="24" xfId="0" applyFont="1" applyFill="1" applyBorder="1" applyAlignment="1" applyProtection="1">
      <alignment horizontal="center" vertical="center" wrapText="1"/>
      <protection hidden="1"/>
    </xf>
    <xf numFmtId="0" fontId="24" fillId="10" borderId="39" xfId="0" applyFont="1" applyFill="1" applyBorder="1" applyAlignment="1">
      <alignment horizontal="left" vertical="center" wrapText="1"/>
    </xf>
    <xf numFmtId="0" fontId="24" fillId="10" borderId="14" xfId="0" applyFont="1" applyFill="1" applyBorder="1" applyAlignment="1">
      <alignment horizontal="left" vertical="center" wrapText="1"/>
    </xf>
    <xf numFmtId="0" fontId="24" fillId="10" borderId="52" xfId="0" applyFont="1" applyFill="1" applyBorder="1" applyAlignment="1">
      <alignment horizontal="left" vertical="center" wrapText="1"/>
    </xf>
    <xf numFmtId="0" fontId="29" fillId="4" borderId="0" xfId="0" applyFont="1" applyFill="1" applyAlignment="1" applyProtection="1">
      <alignment horizontal="center" vertical="center" wrapText="1"/>
      <protection locked="0"/>
    </xf>
    <xf numFmtId="0" fontId="29" fillId="4" borderId="6" xfId="0" applyFont="1" applyFill="1" applyBorder="1" applyAlignment="1" applyProtection="1">
      <alignment horizontal="center" vertical="center" wrapText="1"/>
      <protection locked="0"/>
    </xf>
    <xf numFmtId="0" fontId="24" fillId="10" borderId="25" xfId="0" applyFont="1" applyFill="1" applyBorder="1" applyAlignment="1">
      <alignment horizontal="left" vertical="center"/>
    </xf>
    <xf numFmtId="0" fontId="24" fillId="10" borderId="12" xfId="0" applyFont="1" applyFill="1" applyBorder="1" applyAlignment="1">
      <alignment horizontal="left" vertical="center"/>
    </xf>
    <xf numFmtId="0" fontId="24" fillId="10" borderId="37" xfId="0" applyFont="1" applyFill="1" applyBorder="1" applyAlignment="1">
      <alignment horizontal="left" vertical="center"/>
    </xf>
    <xf numFmtId="0" fontId="24" fillId="10" borderId="30" xfId="0" applyFon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left" vertical="center"/>
    </xf>
    <xf numFmtId="0" fontId="24" fillId="10" borderId="38" xfId="0" applyFont="1" applyFill="1" applyBorder="1" applyAlignment="1">
      <alignment horizontal="left" vertical="center"/>
    </xf>
    <xf numFmtId="0" fontId="24" fillId="10" borderId="34" xfId="0" applyFont="1" applyFill="1" applyBorder="1" applyAlignment="1">
      <alignment horizontal="left" vertical="center"/>
    </xf>
    <xf numFmtId="0" fontId="29" fillId="4" borderId="0" xfId="0" applyFont="1" applyFill="1" applyAlignment="1" applyProtection="1">
      <alignment horizontal="center" vertical="center"/>
      <protection hidden="1"/>
    </xf>
    <xf numFmtId="0" fontId="34" fillId="4" borderId="6" xfId="0" applyFont="1" applyFill="1" applyBorder="1" applyAlignment="1" applyProtection="1">
      <alignment horizontal="left" vertical="center" wrapText="1"/>
      <protection hidden="1"/>
    </xf>
    <xf numFmtId="0" fontId="34" fillId="4" borderId="8" xfId="0" applyFont="1" applyFill="1" applyBorder="1" applyAlignment="1" applyProtection="1">
      <alignment horizontal="left" vertical="center" wrapText="1"/>
      <protection hidden="1"/>
    </xf>
    <xf numFmtId="0" fontId="21" fillId="4" borderId="5" xfId="0" applyFont="1" applyFill="1" applyBorder="1" applyAlignment="1" applyProtection="1">
      <alignment horizontal="center"/>
      <protection hidden="1"/>
    </xf>
    <xf numFmtId="0" fontId="21" fillId="4" borderId="0" xfId="0" applyFont="1" applyFill="1" applyAlignment="1" applyProtection="1">
      <alignment horizontal="center"/>
      <protection hidden="1"/>
    </xf>
    <xf numFmtId="0" fontId="17" fillId="4" borderId="5" xfId="0" applyFont="1" applyFill="1" applyBorder="1" applyAlignment="1" applyProtection="1">
      <alignment horizontal="center" vertical="center" wrapText="1"/>
      <protection hidden="1"/>
    </xf>
    <xf numFmtId="0" fontId="17" fillId="4" borderId="0" xfId="0" applyFont="1" applyFill="1" applyAlignment="1" applyProtection="1">
      <alignment horizontal="center" vertical="center" wrapText="1"/>
      <protection hidden="1"/>
    </xf>
    <xf numFmtId="0" fontId="17" fillId="4" borderId="0" xfId="0" applyFont="1" applyFill="1" applyAlignment="1" applyProtection="1">
      <alignment horizontal="left" vertical="center" wrapText="1"/>
      <protection hidden="1"/>
    </xf>
    <xf numFmtId="0" fontId="0" fillId="4" borderId="0" xfId="0" applyFill="1" applyAlignment="1" applyProtection="1">
      <alignment horizontal="center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4" borderId="0" xfId="0" applyFont="1" applyFill="1" applyAlignment="1" applyProtection="1">
      <alignment horizontal="center" vertical="center"/>
      <protection hidden="1"/>
    </xf>
    <xf numFmtId="0" fontId="34" fillId="4" borderId="4" xfId="0" applyFont="1" applyFill="1" applyBorder="1" applyAlignment="1" applyProtection="1">
      <alignment horizontal="center" vertical="center" wrapText="1"/>
      <protection hidden="1"/>
    </xf>
    <xf numFmtId="4" fontId="30" fillId="4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2" fillId="6" borderId="24" xfId="0" applyFont="1" applyFill="1" applyBorder="1" applyAlignment="1" applyProtection="1">
      <alignment horizontal="left" vertical="center"/>
      <protection hidden="1"/>
    </xf>
    <xf numFmtId="0" fontId="22" fillId="6" borderId="1" xfId="0" applyFont="1" applyFill="1" applyBorder="1" applyAlignment="1" applyProtection="1">
      <alignment horizontal="left" vertical="center"/>
      <protection hidden="1"/>
    </xf>
    <xf numFmtId="0" fontId="30" fillId="12" borderId="1" xfId="0" applyFont="1" applyFill="1" applyBorder="1" applyAlignment="1" applyProtection="1">
      <alignment horizontal="center" vertical="center" wrapText="1"/>
      <protection hidden="1"/>
    </xf>
    <xf numFmtId="0" fontId="24" fillId="4" borderId="0" xfId="0" applyFont="1" applyFill="1" applyAlignment="1" applyProtection="1">
      <alignment horizontal="left" vertical="center" wrapText="1"/>
      <protection hidden="1"/>
    </xf>
    <xf numFmtId="0" fontId="22" fillId="3" borderId="26" xfId="0" applyFont="1" applyFill="1" applyBorder="1" applyAlignment="1" applyProtection="1">
      <alignment horizontal="center" vertical="center" wrapText="1"/>
      <protection hidden="1"/>
    </xf>
    <xf numFmtId="0" fontId="22" fillId="3" borderId="3" xfId="0" applyFont="1" applyFill="1" applyBorder="1" applyAlignment="1" applyProtection="1">
      <alignment horizontal="center" vertical="center" wrapText="1"/>
      <protection hidden="1"/>
    </xf>
    <xf numFmtId="0" fontId="22" fillId="6" borderId="2" xfId="0" applyFont="1" applyFill="1" applyBorder="1" applyAlignment="1" applyProtection="1">
      <alignment horizontal="center" vertical="center"/>
      <protection hidden="1"/>
    </xf>
    <xf numFmtId="0" fontId="22" fillId="6" borderId="3" xfId="0" applyFont="1" applyFill="1" applyBorder="1" applyAlignment="1" applyProtection="1">
      <alignment horizontal="center" vertical="center"/>
      <protection hidden="1"/>
    </xf>
    <xf numFmtId="0" fontId="24" fillId="4" borderId="0" xfId="0" applyFont="1" applyFill="1" applyAlignment="1" applyProtection="1">
      <alignment horizontal="center" vertical="top" wrapText="1"/>
      <protection hidden="1"/>
    </xf>
    <xf numFmtId="0" fontId="74" fillId="4" borderId="25" xfId="0" applyFont="1" applyFill="1" applyBorder="1" applyAlignment="1" applyProtection="1">
      <alignment horizontal="left" vertical="top" wrapText="1"/>
      <protection hidden="1"/>
    </xf>
    <xf numFmtId="0" fontId="74" fillId="4" borderId="12" xfId="0" applyFont="1" applyFill="1" applyBorder="1" applyAlignment="1" applyProtection="1">
      <alignment horizontal="left" vertical="top" wrapText="1"/>
      <protection hidden="1"/>
    </xf>
    <xf numFmtId="0" fontId="74" fillId="4" borderId="5" xfId="0" applyFont="1" applyFill="1" applyBorder="1" applyAlignment="1" applyProtection="1">
      <alignment horizontal="left" vertical="top" wrapText="1"/>
      <protection hidden="1"/>
    </xf>
    <xf numFmtId="0" fontId="74" fillId="4" borderId="0" xfId="0" applyFont="1" applyFill="1" applyAlignment="1" applyProtection="1">
      <alignment horizontal="left" vertical="top" wrapText="1"/>
      <protection hidden="1"/>
    </xf>
    <xf numFmtId="0" fontId="4" fillId="4" borderId="0" xfId="0" applyFont="1" applyFill="1" applyAlignment="1" applyProtection="1">
      <alignment horizontal="center" vertical="center" wrapText="1"/>
      <protection hidden="1"/>
    </xf>
    <xf numFmtId="0" fontId="29" fillId="4" borderId="1" xfId="0" applyFont="1" applyFill="1" applyBorder="1" applyAlignment="1" applyProtection="1">
      <alignment horizontal="center" vertical="center"/>
      <protection hidden="1"/>
    </xf>
    <xf numFmtId="0" fontId="28" fillId="4" borderId="1" xfId="0" applyFont="1" applyFill="1" applyBorder="1" applyAlignment="1" applyProtection="1">
      <alignment horizontal="center" vertical="center"/>
      <protection hidden="1"/>
    </xf>
    <xf numFmtId="0" fontId="27" fillId="4" borderId="25" xfId="0" applyFont="1" applyFill="1" applyBorder="1" applyAlignment="1" applyProtection="1">
      <alignment horizontal="center" vertical="center" wrapText="1"/>
      <protection hidden="1"/>
    </xf>
    <xf numFmtId="0" fontId="27" fillId="4" borderId="12" xfId="0" applyFont="1" applyFill="1" applyBorder="1" applyAlignment="1" applyProtection="1">
      <alignment horizontal="center" vertical="center" wrapText="1"/>
      <protection hidden="1"/>
    </xf>
    <xf numFmtId="0" fontId="29" fillId="4" borderId="23" xfId="0" applyFont="1" applyFill="1" applyBorder="1" applyAlignment="1" applyProtection="1">
      <alignment horizontal="center" vertical="center" wrapText="1"/>
      <protection hidden="1"/>
    </xf>
    <xf numFmtId="0" fontId="29" fillId="4" borderId="0" xfId="0" applyFont="1" applyFill="1" applyAlignment="1" applyProtection="1">
      <alignment horizontal="center" vertical="center" wrapText="1"/>
      <protection hidden="1"/>
    </xf>
    <xf numFmtId="0" fontId="29" fillId="4" borderId="6" xfId="0" applyFont="1" applyFill="1" applyBorder="1" applyAlignment="1" applyProtection="1">
      <alignment horizontal="center" vertical="center" wrapText="1"/>
      <protection hidden="1"/>
    </xf>
    <xf numFmtId="0" fontId="59" fillId="14" borderId="1" xfId="0" applyFont="1" applyFill="1" applyBorder="1" applyAlignment="1" applyProtection="1">
      <alignment horizontal="center" vertical="center" wrapText="1"/>
      <protection locked="0" hidden="1"/>
    </xf>
    <xf numFmtId="0" fontId="34" fillId="5" borderId="26" xfId="0" applyFont="1" applyFill="1" applyBorder="1" applyAlignment="1" applyProtection="1">
      <alignment horizontal="left" vertical="center" wrapText="1"/>
      <protection hidden="1"/>
    </xf>
    <xf numFmtId="0" fontId="34" fillId="5" borderId="4" xfId="0" applyFont="1" applyFill="1" applyBorder="1" applyAlignment="1" applyProtection="1">
      <alignment horizontal="left" vertical="center" wrapText="1"/>
      <protection hidden="1"/>
    </xf>
    <xf numFmtId="0" fontId="34" fillId="5" borderId="37" xfId="0" applyFont="1" applyFill="1" applyBorder="1" applyAlignment="1" applyProtection="1">
      <alignment horizontal="left" vertical="center" wrapText="1"/>
      <protection hidden="1"/>
    </xf>
    <xf numFmtId="0" fontId="27" fillId="4" borderId="26" xfId="0" applyFont="1" applyFill="1" applyBorder="1" applyAlignment="1" applyProtection="1">
      <alignment horizontal="center" vertical="center"/>
      <protection hidden="1"/>
    </xf>
    <xf numFmtId="0" fontId="27" fillId="4" borderId="4" xfId="0" applyFont="1" applyFill="1" applyBorder="1" applyAlignment="1" applyProtection="1">
      <alignment horizontal="center" vertical="center"/>
      <protection hidden="1"/>
    </xf>
    <xf numFmtId="0" fontId="23" fillId="6" borderId="23" xfId="0" applyFont="1" applyFill="1" applyBorder="1" applyAlignment="1" applyProtection="1">
      <alignment horizontal="left" vertical="center" wrapText="1"/>
      <protection hidden="1"/>
    </xf>
    <xf numFmtId="0" fontId="23" fillId="6" borderId="0" xfId="0" applyFont="1" applyFill="1" applyAlignment="1" applyProtection="1">
      <alignment horizontal="left" vertical="center" wrapText="1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22" fillId="4" borderId="0" xfId="0" applyFont="1" applyFill="1" applyAlignment="1" applyProtection="1">
      <alignment horizontal="left" vertical="top" wrapText="1"/>
      <protection hidden="1"/>
    </xf>
    <xf numFmtId="0" fontId="17" fillId="4" borderId="0" xfId="0" applyFont="1" applyFill="1" applyAlignment="1" applyProtection="1">
      <alignment horizontal="center" vertical="center"/>
      <protection hidden="1"/>
    </xf>
    <xf numFmtId="0" fontId="74" fillId="4" borderId="5" xfId="0" applyFont="1" applyFill="1" applyBorder="1" applyAlignment="1" applyProtection="1">
      <alignment horizontal="left" vertical="center" wrapText="1"/>
      <protection hidden="1"/>
    </xf>
    <xf numFmtId="0" fontId="74" fillId="4" borderId="0" xfId="0" applyFont="1" applyFill="1" applyAlignment="1" applyProtection="1">
      <alignment horizontal="left" vertical="center" wrapText="1"/>
      <protection hidden="1"/>
    </xf>
    <xf numFmtId="0" fontId="11" fillId="4" borderId="0" xfId="0" applyFont="1" applyFill="1" applyAlignment="1" applyProtection="1">
      <alignment horizontal="center" vertical="center" wrapText="1"/>
      <protection hidden="1"/>
    </xf>
    <xf numFmtId="0" fontId="13" fillId="4" borderId="6" xfId="0" applyFont="1" applyFill="1" applyBorder="1" applyAlignment="1" applyProtection="1">
      <alignment horizontal="center" vertical="center" wrapText="1"/>
      <protection hidden="1"/>
    </xf>
    <xf numFmtId="0" fontId="13" fillId="4" borderId="0" xfId="0" applyFont="1" applyFill="1" applyAlignment="1" applyProtection="1">
      <alignment horizontal="center" vertical="center" wrapText="1"/>
      <protection hidden="1"/>
    </xf>
    <xf numFmtId="0" fontId="24" fillId="4" borderId="0" xfId="0" applyFont="1" applyFill="1" applyAlignment="1" applyProtection="1">
      <alignment horizontal="center" vertical="center" wrapText="1"/>
      <protection hidden="1"/>
    </xf>
    <xf numFmtId="0" fontId="4" fillId="4" borderId="0" xfId="0" applyFont="1" applyFill="1" applyAlignment="1" applyProtection="1">
      <alignment vertical="center" wrapText="1"/>
      <protection hidden="1"/>
    </xf>
    <xf numFmtId="0" fontId="7" fillId="4" borderId="0" xfId="0" applyFont="1" applyFill="1" applyAlignment="1" applyProtection="1">
      <alignment vertical="center" wrapText="1"/>
      <protection hidden="1"/>
    </xf>
    <xf numFmtId="0" fontId="17" fillId="6" borderId="24" xfId="0" applyFont="1" applyFill="1" applyBorder="1" applyAlignment="1" applyProtection="1">
      <alignment horizontal="left" vertical="center"/>
      <protection hidden="1"/>
    </xf>
    <xf numFmtId="0" fontId="17" fillId="6" borderId="1" xfId="0" applyFont="1" applyFill="1" applyBorder="1" applyAlignment="1" applyProtection="1">
      <alignment horizontal="left" vertical="center"/>
      <protection hidden="1"/>
    </xf>
    <xf numFmtId="0" fontId="34" fillId="5" borderId="3" xfId="0" applyFont="1" applyFill="1" applyBorder="1" applyAlignment="1" applyProtection="1">
      <alignment horizontal="left" vertical="center" wrapText="1"/>
      <protection hidden="1"/>
    </xf>
    <xf numFmtId="3" fontId="36" fillId="0" borderId="15" xfId="0" applyNumberFormat="1" applyFont="1" applyBorder="1" applyAlignment="1">
      <alignment horizontal="center" vertical="center" wrapText="1"/>
    </xf>
    <xf numFmtId="3" fontId="36" fillId="0" borderId="16" xfId="0" applyNumberFormat="1" applyFont="1" applyBorder="1" applyAlignment="1">
      <alignment horizontal="center" vertical="center" wrapText="1"/>
    </xf>
    <xf numFmtId="3" fontId="36" fillId="0" borderId="17" xfId="0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3" fontId="36" fillId="0" borderId="6" xfId="0" applyNumberFormat="1" applyFont="1" applyBorder="1" applyAlignment="1">
      <alignment horizontal="center" vertical="center" wrapText="1"/>
    </xf>
    <xf numFmtId="3" fontId="36" fillId="0" borderId="20" xfId="0" applyNumberFormat="1" applyFont="1" applyBorder="1" applyAlignment="1">
      <alignment horizontal="center" vertical="center" wrapText="1"/>
    </xf>
    <xf numFmtId="3" fontId="36" fillId="0" borderId="7" xfId="0" applyNumberFormat="1" applyFont="1" applyBorder="1" applyAlignment="1">
      <alignment horizontal="center" vertical="center" wrapText="1"/>
    </xf>
    <xf numFmtId="3" fontId="36" fillId="0" borderId="8" xfId="0" applyNumberFormat="1" applyFont="1" applyBorder="1" applyAlignment="1">
      <alignment horizontal="center" vertical="center" wrapText="1"/>
    </xf>
    <xf numFmtId="49" fontId="46" fillId="0" borderId="18" xfId="0" applyNumberFormat="1" applyFont="1" applyBorder="1" applyAlignment="1">
      <alignment horizontal="center" vertical="center" wrapText="1"/>
    </xf>
    <xf numFmtId="49" fontId="46" fillId="0" borderId="19" xfId="0" applyNumberFormat="1" applyFont="1" applyBorder="1" applyAlignment="1">
      <alignment horizontal="center" vertical="center" wrapText="1"/>
    </xf>
    <xf numFmtId="49" fontId="46" fillId="0" borderId="21" xfId="0" applyNumberFormat="1" applyFont="1" applyBorder="1" applyAlignment="1">
      <alignment horizontal="center" vertical="center" wrapText="1"/>
    </xf>
    <xf numFmtId="0" fontId="41" fillId="7" borderId="0" xfId="0" applyFont="1" applyFill="1" applyAlignment="1">
      <alignment horizontal="center" vertical="center"/>
    </xf>
    <xf numFmtId="0" fontId="45" fillId="7" borderId="0" xfId="0" applyFont="1" applyFill="1" applyAlignment="1">
      <alignment horizontal="center" vertical="center"/>
    </xf>
    <xf numFmtId="0" fontId="41" fillId="7" borderId="0" xfId="0" applyFont="1" applyFill="1" applyAlignment="1">
      <alignment horizontal="center" vertical="center" textRotation="90"/>
    </xf>
    <xf numFmtId="0" fontId="35" fillId="7" borderId="0" xfId="0" applyFont="1" applyFill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21" fillId="12" borderId="10" xfId="0" applyFont="1" applyFill="1" applyBorder="1" applyAlignment="1" applyProtection="1">
      <alignment horizontal="center" vertical="center"/>
      <protection hidden="1"/>
    </xf>
    <xf numFmtId="0" fontId="21" fillId="12" borderId="22" xfId="0" applyFont="1" applyFill="1" applyBorder="1" applyAlignment="1" applyProtection="1">
      <alignment horizontal="center" vertical="center"/>
      <protection hidden="1"/>
    </xf>
    <xf numFmtId="0" fontId="21" fillId="12" borderId="48" xfId="0" applyFont="1" applyFill="1" applyBorder="1" applyAlignment="1" applyProtection="1">
      <alignment horizontal="center" vertical="center"/>
      <protection hidden="1"/>
    </xf>
    <xf numFmtId="0" fontId="73" fillId="4" borderId="0" xfId="0" applyFont="1" applyFill="1" applyAlignment="1" applyProtection="1">
      <alignment horizontal="center" wrapText="1"/>
      <protection locked="0"/>
    </xf>
    <xf numFmtId="0" fontId="73" fillId="4" borderId="6" xfId="0" applyFont="1" applyFill="1" applyBorder="1" applyAlignment="1" applyProtection="1">
      <alignment horizontal="center" wrapText="1"/>
      <protection locked="0"/>
    </xf>
    <xf numFmtId="0" fontId="73" fillId="4" borderId="14" xfId="0" applyFont="1" applyFill="1" applyBorder="1" applyAlignment="1" applyProtection="1">
      <alignment horizontal="center" wrapText="1"/>
      <protection locked="0"/>
    </xf>
    <xf numFmtId="0" fontId="73" fillId="4" borderId="40" xfId="0" applyFont="1" applyFill="1" applyBorder="1" applyAlignment="1" applyProtection="1">
      <alignment horizontal="center" wrapText="1"/>
      <protection locked="0"/>
    </xf>
    <xf numFmtId="0" fontId="24" fillId="10" borderId="26" xfId="0" applyFont="1" applyFill="1" applyBorder="1" applyAlignment="1" applyProtection="1">
      <alignment horizontal="left" vertical="center" wrapText="1"/>
      <protection hidden="1"/>
    </xf>
    <xf numFmtId="0" fontId="24" fillId="10" borderId="4" xfId="0" applyFont="1" applyFill="1" applyBorder="1" applyAlignment="1" applyProtection="1">
      <alignment horizontal="left" vertical="center" wrapText="1"/>
      <protection hidden="1"/>
    </xf>
    <xf numFmtId="0" fontId="24" fillId="10" borderId="3" xfId="0" applyFont="1" applyFill="1" applyBorder="1" applyAlignment="1" applyProtection="1">
      <alignment horizontal="left" vertical="center" wrapText="1"/>
      <protection hidden="1"/>
    </xf>
    <xf numFmtId="0" fontId="24" fillId="10" borderId="33" xfId="0" applyFont="1" applyFill="1" applyBorder="1" applyAlignment="1" applyProtection="1">
      <alignment horizontal="left" vertical="center" wrapText="1"/>
      <protection hidden="1"/>
    </xf>
    <xf numFmtId="0" fontId="24" fillId="10" borderId="38" xfId="0" applyFont="1" applyFill="1" applyBorder="1" applyAlignment="1" applyProtection="1">
      <alignment horizontal="left" vertical="center" wrapText="1"/>
      <protection hidden="1"/>
    </xf>
    <xf numFmtId="0" fontId="24" fillId="10" borderId="34" xfId="0" applyFont="1" applyFill="1" applyBorder="1" applyAlignment="1" applyProtection="1">
      <alignment horizontal="left" vertical="center" wrapText="1"/>
      <protection hidden="1"/>
    </xf>
    <xf numFmtId="0" fontId="21" fillId="10" borderId="15" xfId="0" applyFont="1" applyFill="1" applyBorder="1" applyAlignment="1" applyProtection="1">
      <alignment horizontal="center" vertical="center"/>
      <protection locked="0"/>
    </xf>
    <xf numFmtId="0" fontId="21" fillId="10" borderId="16" xfId="0" applyFont="1" applyFill="1" applyBorder="1" applyAlignment="1" applyProtection="1">
      <alignment horizontal="center" vertical="center"/>
      <protection locked="0"/>
    </xf>
    <xf numFmtId="0" fontId="21" fillId="10" borderId="17" xfId="0" applyFont="1" applyFill="1" applyBorder="1" applyAlignment="1" applyProtection="1">
      <alignment horizontal="center" vertical="center"/>
      <protection locked="0"/>
    </xf>
    <xf numFmtId="0" fontId="28" fillId="4" borderId="10" xfId="0" applyFont="1" applyFill="1" applyBorder="1" applyAlignment="1" applyProtection="1">
      <alignment horizontal="center" vertical="center"/>
      <protection locked="0"/>
    </xf>
    <xf numFmtId="0" fontId="28" fillId="4" borderId="22" xfId="0" applyFont="1" applyFill="1" applyBorder="1" applyAlignment="1" applyProtection="1">
      <alignment horizontal="center" vertical="center"/>
      <protection locked="0"/>
    </xf>
    <xf numFmtId="0" fontId="28" fillId="4" borderId="11" xfId="0" applyFont="1" applyFill="1" applyBorder="1" applyAlignment="1" applyProtection="1">
      <alignment horizontal="center" vertical="center"/>
      <protection locked="0"/>
    </xf>
    <xf numFmtId="0" fontId="24" fillId="10" borderId="26" xfId="0" applyFont="1" applyFill="1" applyBorder="1" applyAlignment="1" applyProtection="1">
      <alignment horizontal="left" vertical="center"/>
      <protection hidden="1"/>
    </xf>
    <xf numFmtId="0" fontId="24" fillId="10" borderId="4" xfId="0" applyFont="1" applyFill="1" applyBorder="1" applyAlignment="1" applyProtection="1">
      <alignment horizontal="left" vertical="center"/>
      <protection hidden="1"/>
    </xf>
    <xf numFmtId="0" fontId="24" fillId="10" borderId="3" xfId="0" applyFont="1" applyFill="1" applyBorder="1" applyAlignment="1" applyProtection="1">
      <alignment horizontal="left" vertical="center"/>
      <protection hidden="1"/>
    </xf>
    <xf numFmtId="0" fontId="28" fillId="4" borderId="20" xfId="0" applyFont="1" applyFill="1" applyBorder="1" applyAlignment="1" applyProtection="1">
      <alignment horizontal="center" vertical="center"/>
      <protection locked="0"/>
    </xf>
    <xf numFmtId="0" fontId="28" fillId="4" borderId="7" xfId="0" applyFont="1" applyFill="1" applyBorder="1" applyAlignment="1" applyProtection="1">
      <alignment horizontal="center" vertical="center"/>
      <protection locked="0"/>
    </xf>
    <xf numFmtId="0" fontId="28" fillId="4" borderId="8" xfId="0" applyFont="1" applyFill="1" applyBorder="1" applyAlignment="1" applyProtection="1">
      <alignment horizontal="center" vertical="center"/>
      <protection locked="0"/>
    </xf>
    <xf numFmtId="0" fontId="24" fillId="10" borderId="41" xfId="0" applyFont="1" applyFill="1" applyBorder="1" applyAlignment="1" applyProtection="1">
      <alignment horizontal="left" vertical="center"/>
      <protection hidden="1"/>
    </xf>
    <xf numFmtId="0" fontId="24" fillId="10" borderId="36" xfId="0" applyFont="1" applyFill="1" applyBorder="1" applyAlignment="1" applyProtection="1">
      <alignment horizontal="left" vertical="center"/>
      <protection hidden="1"/>
    </xf>
    <xf numFmtId="0" fontId="24" fillId="10" borderId="42" xfId="0" applyFont="1" applyFill="1" applyBorder="1" applyAlignment="1" applyProtection="1">
      <alignment horizontal="left" vertical="center"/>
      <protection hidden="1"/>
    </xf>
    <xf numFmtId="0" fontId="24" fillId="10" borderId="33" xfId="0" applyFont="1" applyFill="1" applyBorder="1" applyAlignment="1" applyProtection="1">
      <alignment horizontal="left" vertical="center"/>
      <protection hidden="1"/>
    </xf>
    <xf numFmtId="0" fontId="24" fillId="10" borderId="38" xfId="0" applyFont="1" applyFill="1" applyBorder="1" applyAlignment="1" applyProtection="1">
      <alignment horizontal="left" vertical="center"/>
      <protection hidden="1"/>
    </xf>
    <xf numFmtId="0" fontId="24" fillId="10" borderId="34" xfId="0" applyFont="1" applyFill="1" applyBorder="1" applyAlignment="1" applyProtection="1">
      <alignment horizontal="left" vertical="center"/>
      <protection hidden="1"/>
    </xf>
    <xf numFmtId="0" fontId="68" fillId="4" borderId="5" xfId="0" applyFont="1" applyFill="1" applyBorder="1" applyAlignment="1" applyProtection="1">
      <alignment horizontal="left" vertical="center" wrapText="1"/>
      <protection locked="0"/>
    </xf>
    <xf numFmtId="0" fontId="68" fillId="4" borderId="0" xfId="0" applyFont="1" applyFill="1" applyAlignment="1" applyProtection="1">
      <alignment horizontal="left" vertical="center" wrapText="1"/>
      <protection locked="0"/>
    </xf>
    <xf numFmtId="0" fontId="68" fillId="4" borderId="20" xfId="0" applyFont="1" applyFill="1" applyBorder="1" applyAlignment="1" applyProtection="1">
      <alignment horizontal="left" vertical="center" wrapText="1"/>
      <protection locked="0"/>
    </xf>
    <xf numFmtId="0" fontId="68" fillId="4" borderId="7" xfId="0" applyFont="1" applyFill="1" applyBorder="1" applyAlignment="1" applyProtection="1">
      <alignment horizontal="left" vertical="center" wrapText="1"/>
      <protection locked="0"/>
    </xf>
    <xf numFmtId="0" fontId="27" fillId="4" borderId="0" xfId="0" applyFont="1" applyFill="1" applyAlignment="1" applyProtection="1">
      <alignment horizontal="center" vertical="center" wrapText="1"/>
      <protection locked="0"/>
    </xf>
    <xf numFmtId="0" fontId="27" fillId="4" borderId="6" xfId="0" applyFont="1" applyFill="1" applyBorder="1" applyAlignment="1" applyProtection="1">
      <alignment horizontal="center" vertical="center"/>
      <protection locked="0"/>
    </xf>
    <xf numFmtId="0" fontId="27" fillId="4" borderId="7" xfId="0" applyFont="1" applyFill="1" applyBorder="1" applyAlignment="1" applyProtection="1">
      <alignment horizontal="center" vertical="center"/>
      <protection locked="0"/>
    </xf>
    <xf numFmtId="0" fontId="27" fillId="4" borderId="8" xfId="0" applyFont="1" applyFill="1" applyBorder="1" applyAlignment="1" applyProtection="1">
      <alignment horizontal="center" vertical="center"/>
      <protection locked="0"/>
    </xf>
    <xf numFmtId="0" fontId="65" fillId="5" borderId="24" xfId="0" applyFont="1" applyFill="1" applyBorder="1" applyAlignment="1" applyProtection="1">
      <alignment horizontal="center" vertical="center" wrapText="1"/>
      <protection locked="0"/>
    </xf>
    <xf numFmtId="0" fontId="65" fillId="5" borderId="1" xfId="0" applyFont="1" applyFill="1" applyBorder="1" applyAlignment="1" applyProtection="1">
      <alignment horizontal="center" vertical="center" wrapText="1"/>
      <protection locked="0"/>
    </xf>
    <xf numFmtId="0" fontId="24" fillId="10" borderId="41" xfId="0" applyFont="1" applyFill="1" applyBorder="1" applyAlignment="1" applyProtection="1">
      <alignment horizontal="left" vertical="center" wrapText="1"/>
      <protection hidden="1"/>
    </xf>
    <xf numFmtId="0" fontId="24" fillId="10" borderId="36" xfId="0" applyFont="1" applyFill="1" applyBorder="1" applyAlignment="1" applyProtection="1">
      <alignment horizontal="left" vertical="center" wrapText="1"/>
      <protection hidden="1"/>
    </xf>
    <xf numFmtId="0" fontId="24" fillId="10" borderId="42" xfId="0" applyFont="1" applyFill="1" applyBorder="1" applyAlignment="1" applyProtection="1">
      <alignment horizontal="left" vertical="center" wrapText="1"/>
      <protection hidden="1"/>
    </xf>
    <xf numFmtId="0" fontId="24" fillId="10" borderId="10" xfId="0" applyFont="1" applyFill="1" applyBorder="1" applyAlignment="1" applyProtection="1">
      <alignment horizontal="left" vertical="center" wrapText="1"/>
      <protection hidden="1"/>
    </xf>
    <xf numFmtId="0" fontId="24" fillId="10" borderId="22" xfId="0" applyFont="1" applyFill="1" applyBorder="1" applyAlignment="1" applyProtection="1">
      <alignment horizontal="left" vertical="center" wrapText="1"/>
      <protection hidden="1"/>
    </xf>
    <xf numFmtId="0" fontId="24" fillId="10" borderId="48" xfId="0" applyFont="1" applyFill="1" applyBorder="1" applyAlignment="1" applyProtection="1">
      <alignment horizontal="left" vertical="center" wrapText="1"/>
      <protection hidden="1"/>
    </xf>
    <xf numFmtId="0" fontId="29" fillId="4" borderId="20" xfId="0" applyFont="1" applyFill="1" applyBorder="1" applyAlignment="1" applyProtection="1">
      <alignment horizontal="center" vertical="center"/>
      <protection locked="0"/>
    </xf>
    <xf numFmtId="0" fontId="29" fillId="4" borderId="7" xfId="0" applyFont="1" applyFill="1" applyBorder="1" applyAlignment="1" applyProtection="1">
      <alignment horizontal="center" vertical="center"/>
      <protection locked="0"/>
    </xf>
    <xf numFmtId="0" fontId="29" fillId="4" borderId="8" xfId="0" applyFont="1" applyFill="1" applyBorder="1" applyAlignment="1" applyProtection="1">
      <alignment horizontal="center" vertical="center"/>
      <protection locked="0"/>
    </xf>
    <xf numFmtId="0" fontId="24" fillId="10" borderId="10" xfId="0" applyFont="1" applyFill="1" applyBorder="1" applyAlignment="1" applyProtection="1">
      <alignment horizontal="left" vertical="center"/>
      <protection hidden="1"/>
    </xf>
    <xf numFmtId="0" fontId="24" fillId="10" borderId="22" xfId="0" applyFont="1" applyFill="1" applyBorder="1" applyAlignment="1" applyProtection="1">
      <alignment horizontal="left" vertical="center"/>
      <protection hidden="1"/>
    </xf>
    <xf numFmtId="0" fontId="24" fillId="10" borderId="48" xfId="0" applyFont="1" applyFill="1" applyBorder="1" applyAlignment="1" applyProtection="1">
      <alignment horizontal="left" vertical="center"/>
      <protection hidden="1"/>
    </xf>
    <xf numFmtId="0" fontId="26" fillId="4" borderId="18" xfId="0" applyFont="1" applyFill="1" applyBorder="1" applyAlignment="1" applyProtection="1">
      <alignment horizontal="center" vertical="center" wrapText="1"/>
      <protection locked="0"/>
    </xf>
    <xf numFmtId="0" fontId="26" fillId="4" borderId="21" xfId="0" applyFont="1" applyFill="1" applyBorder="1" applyAlignment="1" applyProtection="1">
      <alignment horizontal="center" vertical="center" wrapText="1"/>
      <protection locked="0"/>
    </xf>
    <xf numFmtId="0" fontId="26" fillId="2" borderId="18" xfId="0" applyFont="1" applyFill="1" applyBorder="1" applyAlignment="1" applyProtection="1">
      <alignment horizontal="center" vertical="center" wrapText="1"/>
      <protection locked="0"/>
    </xf>
    <xf numFmtId="0" fontId="26" fillId="2" borderId="21" xfId="0" applyFont="1" applyFill="1" applyBorder="1" applyAlignment="1" applyProtection="1">
      <alignment horizontal="center" vertical="center" wrapText="1"/>
      <protection locked="0"/>
    </xf>
    <xf numFmtId="0" fontId="22" fillId="3" borderId="24" xfId="0" applyFont="1" applyFill="1" applyBorder="1" applyAlignment="1" applyProtection="1">
      <alignment horizontal="center" vertical="center" wrapText="1"/>
      <protection locked="0"/>
    </xf>
    <xf numFmtId="0" fontId="22" fillId="3" borderId="1" xfId="0" applyFont="1" applyFill="1" applyBorder="1" applyAlignment="1" applyProtection="1">
      <alignment horizontal="center" vertical="center" wrapText="1"/>
      <protection locked="0"/>
    </xf>
    <xf numFmtId="0" fontId="24" fillId="4" borderId="5" xfId="0" applyFont="1" applyFill="1" applyBorder="1" applyAlignment="1" applyProtection="1">
      <alignment horizontal="center" wrapText="1"/>
      <protection locked="0"/>
    </xf>
    <xf numFmtId="0" fontId="24" fillId="4" borderId="0" xfId="0" applyFont="1" applyFill="1" applyAlignment="1" applyProtection="1">
      <alignment horizontal="center" wrapText="1"/>
      <protection locked="0"/>
    </xf>
    <xf numFmtId="0" fontId="24" fillId="4" borderId="20" xfId="0" applyFont="1" applyFill="1" applyBorder="1" applyAlignment="1" applyProtection="1">
      <alignment horizontal="center" wrapText="1"/>
      <protection locked="0"/>
    </xf>
    <xf numFmtId="0" fontId="24" fillId="4" borderId="7" xfId="0" applyFont="1" applyFill="1" applyBorder="1" applyAlignment="1" applyProtection="1">
      <alignment horizontal="center" wrapText="1"/>
      <protection locked="0"/>
    </xf>
    <xf numFmtId="0" fontId="27" fillId="4" borderId="5" xfId="0" applyFont="1" applyFill="1" applyBorder="1" applyAlignment="1" applyProtection="1">
      <alignment horizontal="left" vertical="center" wrapText="1"/>
      <protection locked="0"/>
    </xf>
    <xf numFmtId="0" fontId="27" fillId="4" borderId="0" xfId="0" applyFont="1" applyFill="1" applyAlignment="1" applyProtection="1">
      <alignment horizontal="left" vertical="center" wrapText="1"/>
      <protection locked="0"/>
    </xf>
    <xf numFmtId="0" fontId="27" fillId="4" borderId="20" xfId="0" applyFont="1" applyFill="1" applyBorder="1" applyAlignment="1" applyProtection="1">
      <alignment horizontal="left" vertical="center" wrapText="1"/>
      <protection locked="0"/>
    </xf>
    <xf numFmtId="0" fontId="27" fillId="4" borderId="7" xfId="0" applyFont="1" applyFill="1" applyBorder="1" applyAlignment="1" applyProtection="1">
      <alignment horizontal="left" vertical="center" wrapText="1"/>
      <protection locked="0"/>
    </xf>
    <xf numFmtId="0" fontId="27" fillId="2" borderId="5" xfId="0" applyFont="1" applyFill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center" vertical="center"/>
      <protection locked="0"/>
    </xf>
    <xf numFmtId="0" fontId="27" fillId="2" borderId="39" xfId="0" applyFont="1" applyFill="1" applyBorder="1" applyAlignment="1" applyProtection="1">
      <alignment horizontal="center" vertical="center"/>
      <protection locked="0"/>
    </xf>
    <xf numFmtId="0" fontId="27" fillId="2" borderId="14" xfId="0" applyFont="1" applyFill="1" applyBorder="1" applyAlignment="1" applyProtection="1">
      <alignment horizontal="center" vertical="center"/>
      <protection locked="0"/>
    </xf>
    <xf numFmtId="0" fontId="22" fillId="3" borderId="26" xfId="0" applyFont="1" applyFill="1" applyBorder="1" applyAlignment="1" applyProtection="1">
      <alignment horizontal="center" vertical="center" wrapText="1"/>
      <protection locked="0"/>
    </xf>
    <xf numFmtId="0" fontId="22" fillId="3" borderId="3" xfId="0" applyFont="1" applyFill="1" applyBorder="1" applyAlignment="1" applyProtection="1">
      <alignment horizontal="center" vertical="center" wrapText="1"/>
      <protection locked="0"/>
    </xf>
    <xf numFmtId="0" fontId="27" fillId="4" borderId="5" xfId="0" applyFont="1" applyFill="1" applyBorder="1" applyAlignment="1" applyProtection="1">
      <alignment horizontal="center" vertical="center"/>
      <protection locked="0"/>
    </xf>
    <xf numFmtId="0" fontId="27" fillId="4" borderId="0" xfId="0" applyFont="1" applyFill="1" applyAlignment="1" applyProtection="1">
      <alignment horizontal="center" vertical="center"/>
      <protection locked="0"/>
    </xf>
    <xf numFmtId="0" fontId="27" fillId="4" borderId="39" xfId="0" applyFont="1" applyFill="1" applyBorder="1" applyAlignment="1" applyProtection="1">
      <alignment horizontal="center" vertical="center"/>
      <protection locked="0"/>
    </xf>
    <xf numFmtId="0" fontId="27" fillId="4" borderId="14" xfId="0" applyFont="1" applyFill="1" applyBorder="1" applyAlignment="1" applyProtection="1">
      <alignment horizontal="center" vertical="center"/>
      <protection locked="0"/>
    </xf>
    <xf numFmtId="0" fontId="22" fillId="3" borderId="26" xfId="0" applyFont="1" applyFill="1" applyBorder="1" applyAlignment="1" applyProtection="1">
      <alignment horizontal="left" vertical="center"/>
      <protection locked="0"/>
    </xf>
    <xf numFmtId="0" fontId="22" fillId="3" borderId="3" xfId="0" applyFont="1" applyFill="1" applyBorder="1" applyAlignment="1" applyProtection="1">
      <alignment horizontal="left" vertical="center"/>
      <protection locked="0"/>
    </xf>
    <xf numFmtId="0" fontId="24" fillId="12" borderId="26" xfId="0" applyFont="1" applyFill="1" applyBorder="1" applyAlignment="1" applyProtection="1">
      <alignment horizontal="left" vertical="center"/>
      <protection locked="0"/>
    </xf>
    <xf numFmtId="0" fontId="24" fillId="12" borderId="3" xfId="0" applyFont="1" applyFill="1" applyBorder="1" applyAlignment="1" applyProtection="1">
      <alignment horizontal="left" vertical="center"/>
      <protection locked="0"/>
    </xf>
    <xf numFmtId="0" fontId="24" fillId="2" borderId="25" xfId="0" applyFont="1" applyFill="1" applyBorder="1" applyAlignment="1" applyProtection="1">
      <alignment horizontal="center" wrapText="1"/>
      <protection locked="0"/>
    </xf>
    <xf numFmtId="0" fontId="24" fillId="2" borderId="12" xfId="0" applyFont="1" applyFill="1" applyBorder="1" applyAlignment="1" applyProtection="1">
      <alignment horizontal="center" wrapText="1"/>
      <protection locked="0"/>
    </xf>
    <xf numFmtId="0" fontId="24" fillId="2" borderId="5" xfId="0" applyFont="1" applyFill="1" applyBorder="1" applyAlignment="1" applyProtection="1">
      <alignment horizontal="center" wrapText="1"/>
      <protection locked="0"/>
    </xf>
    <xf numFmtId="0" fontId="24" fillId="2" borderId="0" xfId="0" applyFont="1" applyFill="1" applyAlignment="1" applyProtection="1">
      <alignment horizontal="center" wrapText="1"/>
      <protection locked="0"/>
    </xf>
    <xf numFmtId="0" fontId="22" fillId="2" borderId="5" xfId="0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0" fontId="24" fillId="3" borderId="26" xfId="0" applyFont="1" applyFill="1" applyBorder="1" applyAlignment="1" applyProtection="1">
      <alignment horizontal="center" vertical="center"/>
      <protection locked="0"/>
    </xf>
    <xf numFmtId="0" fontId="24" fillId="3" borderId="4" xfId="0" applyFont="1" applyFill="1" applyBorder="1" applyAlignment="1" applyProtection="1">
      <alignment horizontal="center" vertical="center"/>
      <protection locked="0"/>
    </xf>
    <xf numFmtId="0" fontId="24" fillId="3" borderId="3" xfId="0" applyFont="1" applyFill="1" applyBorder="1" applyAlignment="1" applyProtection="1">
      <alignment horizontal="center" vertical="center"/>
      <protection locked="0"/>
    </xf>
    <xf numFmtId="0" fontId="20" fillId="2" borderId="24" xfId="0" applyFont="1" applyFill="1" applyBorder="1" applyAlignment="1" applyProtection="1">
      <alignment horizontal="left" vertical="center" wrapText="1"/>
      <protection locked="0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0" fontId="24" fillId="0" borderId="25" xfId="0" applyFont="1" applyBorder="1" applyAlignment="1" applyProtection="1">
      <alignment horizontal="center" vertical="center" wrapText="1"/>
      <protection locked="0"/>
    </xf>
    <xf numFmtId="0" fontId="24" fillId="0" borderId="12" xfId="0" applyFont="1" applyBorder="1" applyAlignment="1" applyProtection="1">
      <alignment horizontal="center" vertical="center" wrapText="1"/>
      <protection locked="0"/>
    </xf>
    <xf numFmtId="0" fontId="24" fillId="0" borderId="39" xfId="0" applyFont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17" fillId="3" borderId="24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3" borderId="32" xfId="0" applyFont="1" applyFill="1" applyBorder="1" applyAlignment="1" applyProtection="1">
      <alignment horizontal="center" vertical="center"/>
      <protection locked="0"/>
    </xf>
    <xf numFmtId="0" fontId="24" fillId="3" borderId="26" xfId="0" applyFont="1" applyFill="1" applyBorder="1" applyAlignment="1" applyProtection="1">
      <alignment horizontal="left" vertical="center"/>
      <protection locked="0"/>
    </xf>
    <xf numFmtId="0" fontId="24" fillId="3" borderId="3" xfId="0" applyFont="1" applyFill="1" applyBorder="1" applyAlignment="1" applyProtection="1">
      <alignment horizontal="left" vertical="center"/>
      <protection locked="0"/>
    </xf>
    <xf numFmtId="0" fontId="24" fillId="16" borderId="0" xfId="0" applyFont="1" applyFill="1" applyAlignment="1" applyProtection="1">
      <alignment horizontal="center" vertical="center" wrapText="1"/>
      <protection locked="0"/>
    </xf>
    <xf numFmtId="0" fontId="24" fillId="16" borderId="6" xfId="0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0" fontId="24" fillId="2" borderId="6" xfId="0" applyFont="1" applyFill="1" applyBorder="1" applyAlignment="1" applyProtection="1">
      <alignment horizontal="center" vertical="center" wrapText="1"/>
      <protection locked="0"/>
    </xf>
    <xf numFmtId="0" fontId="24" fillId="4" borderId="0" xfId="0" applyFont="1" applyFill="1" applyAlignment="1" applyProtection="1">
      <alignment horizontal="center" vertical="center" wrapText="1"/>
      <protection locked="0"/>
    </xf>
    <xf numFmtId="0" fontId="24" fillId="4" borderId="7" xfId="0" applyFont="1" applyFill="1" applyBorder="1" applyAlignment="1" applyProtection="1">
      <alignment horizontal="center" vertical="center" wrapText="1"/>
      <protection locked="0"/>
    </xf>
    <xf numFmtId="166" fontId="24" fillId="12" borderId="1" xfId="0" applyNumberFormat="1" applyFont="1" applyFill="1" applyBorder="1" applyAlignment="1" applyProtection="1">
      <alignment horizontal="center" vertical="center"/>
      <protection hidden="1"/>
    </xf>
    <xf numFmtId="166" fontId="24" fillId="12" borderId="32" xfId="0" applyNumberFormat="1" applyFont="1" applyFill="1" applyBorder="1" applyAlignment="1" applyProtection="1">
      <alignment horizontal="center" vertical="center"/>
      <protection hidden="1"/>
    </xf>
    <xf numFmtId="0" fontId="24" fillId="10" borderId="33" xfId="0" applyFont="1" applyFill="1" applyBorder="1" applyAlignment="1" applyProtection="1">
      <alignment horizontal="center" vertical="center"/>
      <protection locked="0"/>
    </xf>
    <xf numFmtId="0" fontId="24" fillId="10" borderId="38" xfId="0" applyFont="1" applyFill="1" applyBorder="1" applyAlignment="1" applyProtection="1">
      <alignment horizontal="center" vertical="center"/>
      <protection locked="0"/>
    </xf>
    <xf numFmtId="0" fontId="24" fillId="10" borderId="34" xfId="0" applyFont="1" applyFill="1" applyBorder="1" applyAlignment="1" applyProtection="1">
      <alignment horizontal="center" vertical="center"/>
      <protection locked="0"/>
    </xf>
    <xf numFmtId="0" fontId="65" fillId="5" borderId="24" xfId="0" applyFont="1" applyFill="1" applyBorder="1" applyAlignment="1" applyProtection="1">
      <alignment horizontal="center" wrapText="1"/>
      <protection locked="0"/>
    </xf>
    <xf numFmtId="0" fontId="65" fillId="5" borderId="1" xfId="0" applyFont="1" applyFill="1" applyBorder="1" applyAlignment="1" applyProtection="1">
      <alignment horizontal="center" wrapText="1"/>
      <protection locked="0"/>
    </xf>
    <xf numFmtId="0" fontId="22" fillId="3" borderId="4" xfId="0" applyFont="1" applyFill="1" applyBorder="1" applyAlignment="1" applyProtection="1">
      <alignment horizontal="center" vertical="center" wrapText="1"/>
      <protection locked="0"/>
    </xf>
    <xf numFmtId="4" fontId="30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30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center"/>
      <protection locked="0"/>
    </xf>
    <xf numFmtId="0" fontId="27" fillId="2" borderId="14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left" vertical="center"/>
      <protection locked="0"/>
    </xf>
    <xf numFmtId="0" fontId="27" fillId="4" borderId="0" xfId="0" applyFont="1" applyFill="1" applyAlignment="1" applyProtection="1">
      <alignment horizontal="left" vertical="top" wrapText="1"/>
      <protection locked="0"/>
    </xf>
    <xf numFmtId="0" fontId="27" fillId="4" borderId="7" xfId="0" applyFont="1" applyFill="1" applyBorder="1" applyAlignment="1" applyProtection="1">
      <alignment horizontal="left" vertical="top" wrapText="1"/>
      <protection locked="0"/>
    </xf>
    <xf numFmtId="0" fontId="27" fillId="4" borderId="0" xfId="0" applyFont="1" applyFill="1" applyAlignment="1" applyProtection="1">
      <alignment horizontal="center"/>
      <protection locked="0"/>
    </xf>
    <xf numFmtId="0" fontId="27" fillId="4" borderId="14" xfId="0" applyFont="1" applyFill="1" applyBorder="1" applyAlignment="1" applyProtection="1">
      <alignment horizontal="center"/>
      <protection locked="0"/>
    </xf>
    <xf numFmtId="0" fontId="24" fillId="4" borderId="5" xfId="0" applyFont="1" applyFill="1" applyBorder="1" applyAlignment="1" applyProtection="1">
      <alignment horizontal="center" vertical="center" wrapText="1"/>
      <protection locked="0"/>
    </xf>
    <xf numFmtId="0" fontId="24" fillId="4" borderId="20" xfId="0" applyFont="1" applyFill="1" applyBorder="1" applyAlignment="1" applyProtection="1">
      <alignment horizontal="center" vertical="center" wrapText="1"/>
      <protection locked="0"/>
    </xf>
    <xf numFmtId="0" fontId="22" fillId="3" borderId="4" xfId="0" applyFont="1" applyFill="1" applyBorder="1" applyAlignment="1" applyProtection="1">
      <alignment horizontal="left" vertical="center"/>
      <protection locked="0"/>
    </xf>
    <xf numFmtId="3" fontId="49" fillId="0" borderId="1" xfId="0" applyNumberFormat="1" applyFont="1" applyFill="1" applyBorder="1" applyAlignment="1">
      <alignment vertical="center"/>
    </xf>
    <xf numFmtId="3" fontId="62" fillId="0" borderId="1" xfId="0" applyNumberFormat="1" applyFont="1" applyFill="1" applyBorder="1" applyAlignment="1">
      <alignment vertical="center"/>
    </xf>
    <xf numFmtId="0" fontId="63" fillId="0" borderId="0" xfId="0" applyFont="1"/>
    <xf numFmtId="0" fontId="1" fillId="0" borderId="0" xfId="0" applyFont="1"/>
    <xf numFmtId="0" fontId="17" fillId="6" borderId="0" xfId="0" applyFont="1" applyFill="1" applyAlignment="1">
      <alignment horizontal="left" vertical="center"/>
    </xf>
    <xf numFmtId="0" fontId="74" fillId="19" borderId="0" xfId="0" applyFont="1" applyFill="1" applyAlignment="1">
      <alignment horizontal="right" vertical="center"/>
    </xf>
    <xf numFmtId="0" fontId="34" fillId="4" borderId="7" xfId="0" applyFont="1" applyFill="1" applyBorder="1" applyAlignment="1" applyProtection="1">
      <alignment horizontal="right" vertical="top" wrapText="1"/>
      <protection hidden="1"/>
    </xf>
    <xf numFmtId="0" fontId="34" fillId="4" borderId="0" xfId="0" applyFont="1" applyFill="1" applyAlignment="1" applyProtection="1">
      <alignment horizontal="center" vertical="top" wrapText="1"/>
      <protection hidden="1"/>
    </xf>
    <xf numFmtId="0" fontId="34" fillId="0" borderId="12" xfId="0" applyFont="1" applyBorder="1" applyAlignment="1" applyProtection="1">
      <alignment horizontal="center" vertical="top" wrapText="1"/>
      <protection hidden="1"/>
    </xf>
    <xf numFmtId="0" fontId="34" fillId="0" borderId="14" xfId="0" applyFont="1" applyBorder="1" applyAlignment="1" applyProtection="1">
      <alignment horizontal="center" vertical="top" wrapText="1"/>
      <protection hidden="1"/>
    </xf>
    <xf numFmtId="0" fontId="34" fillId="4" borderId="12" xfId="0" applyFont="1" applyFill="1" applyBorder="1" applyAlignment="1" applyProtection="1">
      <alignment horizontal="center" vertical="top" wrapText="1"/>
      <protection hidden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01343B"/>
      <color rgb="FFB46D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jpeg"/><Relationship Id="rId13" Type="http://schemas.openxmlformats.org/officeDocument/2006/relationships/image" Target="../media/image19.jpeg"/><Relationship Id="rId3" Type="http://schemas.openxmlformats.org/officeDocument/2006/relationships/image" Target="../media/image9.png"/><Relationship Id="rId7" Type="http://schemas.openxmlformats.org/officeDocument/2006/relationships/image" Target="../media/image13.jpeg"/><Relationship Id="rId12" Type="http://schemas.openxmlformats.org/officeDocument/2006/relationships/image" Target="../media/image18.jpeg"/><Relationship Id="rId2" Type="http://schemas.openxmlformats.org/officeDocument/2006/relationships/image" Target="../media/image8.png"/><Relationship Id="rId16" Type="http://schemas.openxmlformats.org/officeDocument/2006/relationships/image" Target="../media/image22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jpeg"/><Relationship Id="rId5" Type="http://schemas.openxmlformats.org/officeDocument/2006/relationships/image" Target="../media/image11.png"/><Relationship Id="rId15" Type="http://schemas.openxmlformats.org/officeDocument/2006/relationships/image" Target="../media/image21.jpeg"/><Relationship Id="rId10" Type="http://schemas.openxmlformats.org/officeDocument/2006/relationships/image" Target="../media/image16.png"/><Relationship Id="rId4" Type="http://schemas.openxmlformats.org/officeDocument/2006/relationships/image" Target="../media/image10.jpeg"/><Relationship Id="rId9" Type="http://schemas.openxmlformats.org/officeDocument/2006/relationships/image" Target="../media/image15.png"/><Relationship Id="rId14" Type="http://schemas.openxmlformats.org/officeDocument/2006/relationships/image" Target="../media/image20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13" Type="http://schemas.openxmlformats.org/officeDocument/2006/relationships/image" Target="../media/image16.png"/><Relationship Id="rId3" Type="http://schemas.openxmlformats.org/officeDocument/2006/relationships/image" Target="../media/image25.jpeg"/><Relationship Id="rId7" Type="http://schemas.openxmlformats.org/officeDocument/2006/relationships/image" Target="../media/image28.jpeg"/><Relationship Id="rId12" Type="http://schemas.openxmlformats.org/officeDocument/2006/relationships/image" Target="../media/image13.jpeg"/><Relationship Id="rId17" Type="http://schemas.openxmlformats.org/officeDocument/2006/relationships/image" Target="../media/image32.png"/><Relationship Id="rId2" Type="http://schemas.openxmlformats.org/officeDocument/2006/relationships/image" Target="../media/image24.png"/><Relationship Id="rId16" Type="http://schemas.openxmlformats.org/officeDocument/2006/relationships/image" Target="../media/image31.png"/><Relationship Id="rId1" Type="http://schemas.openxmlformats.org/officeDocument/2006/relationships/image" Target="../media/image23.png"/><Relationship Id="rId6" Type="http://schemas.openxmlformats.org/officeDocument/2006/relationships/image" Target="../media/image19.jpeg"/><Relationship Id="rId11" Type="http://schemas.openxmlformats.org/officeDocument/2006/relationships/image" Target="../media/image12.png"/><Relationship Id="rId5" Type="http://schemas.openxmlformats.org/officeDocument/2006/relationships/image" Target="../media/image27.jpeg"/><Relationship Id="rId15" Type="http://schemas.openxmlformats.org/officeDocument/2006/relationships/image" Target="../media/image30.jpeg"/><Relationship Id="rId10" Type="http://schemas.openxmlformats.org/officeDocument/2006/relationships/image" Target="../media/image29.jpeg"/><Relationship Id="rId4" Type="http://schemas.openxmlformats.org/officeDocument/2006/relationships/image" Target="../media/image26.jpg"/><Relationship Id="rId9" Type="http://schemas.openxmlformats.org/officeDocument/2006/relationships/image" Target="../media/image15.png"/><Relationship Id="rId14" Type="http://schemas.openxmlformats.org/officeDocument/2006/relationships/image" Target="../media/image10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jpeg"/><Relationship Id="rId13" Type="http://schemas.openxmlformats.org/officeDocument/2006/relationships/image" Target="../media/image16.png"/><Relationship Id="rId18" Type="http://schemas.openxmlformats.org/officeDocument/2006/relationships/image" Target="../media/image29.jpeg"/><Relationship Id="rId3" Type="http://schemas.openxmlformats.org/officeDocument/2006/relationships/image" Target="../media/image28.jpeg"/><Relationship Id="rId7" Type="http://schemas.openxmlformats.org/officeDocument/2006/relationships/image" Target="../media/image35.jpeg"/><Relationship Id="rId12" Type="http://schemas.openxmlformats.org/officeDocument/2006/relationships/image" Target="../media/image12.png"/><Relationship Id="rId17" Type="http://schemas.openxmlformats.org/officeDocument/2006/relationships/image" Target="../media/image15.png"/><Relationship Id="rId2" Type="http://schemas.openxmlformats.org/officeDocument/2006/relationships/image" Target="../media/image19.jpeg"/><Relationship Id="rId16" Type="http://schemas.openxmlformats.org/officeDocument/2006/relationships/image" Target="../media/image40.jpeg"/><Relationship Id="rId20" Type="http://schemas.openxmlformats.org/officeDocument/2006/relationships/image" Target="../media/image42.png"/><Relationship Id="rId1" Type="http://schemas.openxmlformats.org/officeDocument/2006/relationships/image" Target="../media/image27.jpeg"/><Relationship Id="rId6" Type="http://schemas.openxmlformats.org/officeDocument/2006/relationships/image" Target="../media/image34.jpeg"/><Relationship Id="rId11" Type="http://schemas.openxmlformats.org/officeDocument/2006/relationships/image" Target="../media/image39.png"/><Relationship Id="rId5" Type="http://schemas.openxmlformats.org/officeDocument/2006/relationships/image" Target="../media/image33.jpeg"/><Relationship Id="rId15" Type="http://schemas.openxmlformats.org/officeDocument/2006/relationships/image" Target="../media/image10.jpeg"/><Relationship Id="rId10" Type="http://schemas.openxmlformats.org/officeDocument/2006/relationships/image" Target="../media/image38.png"/><Relationship Id="rId19" Type="http://schemas.openxmlformats.org/officeDocument/2006/relationships/image" Target="../media/image41.png"/><Relationship Id="rId4" Type="http://schemas.openxmlformats.org/officeDocument/2006/relationships/image" Target="../media/image17.jpeg"/><Relationship Id="rId9" Type="http://schemas.openxmlformats.org/officeDocument/2006/relationships/image" Target="../media/image37.png"/><Relationship Id="rId14" Type="http://schemas.openxmlformats.org/officeDocument/2006/relationships/image" Target="../media/image1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jpeg"/><Relationship Id="rId2" Type="http://schemas.openxmlformats.org/officeDocument/2006/relationships/image" Target="../media/image43.jpeg"/><Relationship Id="rId1" Type="http://schemas.openxmlformats.org/officeDocument/2006/relationships/image" Target="../media/image1.jpeg"/><Relationship Id="rId5" Type="http://schemas.openxmlformats.org/officeDocument/2006/relationships/image" Target="../media/image45.jpeg"/><Relationship Id="rId4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jpeg"/><Relationship Id="rId13" Type="http://schemas.openxmlformats.org/officeDocument/2006/relationships/image" Target="../media/image19.jpeg"/><Relationship Id="rId3" Type="http://schemas.openxmlformats.org/officeDocument/2006/relationships/image" Target="../media/image9.png"/><Relationship Id="rId7" Type="http://schemas.openxmlformats.org/officeDocument/2006/relationships/image" Target="../media/image13.jpeg"/><Relationship Id="rId12" Type="http://schemas.openxmlformats.org/officeDocument/2006/relationships/image" Target="../media/image18.jpeg"/><Relationship Id="rId2" Type="http://schemas.openxmlformats.org/officeDocument/2006/relationships/image" Target="../media/image8.png"/><Relationship Id="rId16" Type="http://schemas.openxmlformats.org/officeDocument/2006/relationships/image" Target="../media/image22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jpeg"/><Relationship Id="rId5" Type="http://schemas.openxmlformats.org/officeDocument/2006/relationships/image" Target="../media/image11.png"/><Relationship Id="rId15" Type="http://schemas.openxmlformats.org/officeDocument/2006/relationships/image" Target="../media/image21.jpeg"/><Relationship Id="rId10" Type="http://schemas.openxmlformats.org/officeDocument/2006/relationships/image" Target="../media/image16.png"/><Relationship Id="rId4" Type="http://schemas.openxmlformats.org/officeDocument/2006/relationships/image" Target="../media/image10.jpeg"/><Relationship Id="rId9" Type="http://schemas.openxmlformats.org/officeDocument/2006/relationships/image" Target="../media/image15.png"/><Relationship Id="rId14" Type="http://schemas.openxmlformats.org/officeDocument/2006/relationships/image" Target="../media/image20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jpeg"/><Relationship Id="rId13" Type="http://schemas.openxmlformats.org/officeDocument/2006/relationships/image" Target="../media/image20.jpeg"/><Relationship Id="rId3" Type="http://schemas.openxmlformats.org/officeDocument/2006/relationships/image" Target="../media/image9.png"/><Relationship Id="rId7" Type="http://schemas.openxmlformats.org/officeDocument/2006/relationships/image" Target="../media/image13.jpeg"/><Relationship Id="rId12" Type="http://schemas.openxmlformats.org/officeDocument/2006/relationships/image" Target="../media/image19.jpe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8.jpeg"/><Relationship Id="rId5" Type="http://schemas.openxmlformats.org/officeDocument/2006/relationships/image" Target="../media/image11.png"/><Relationship Id="rId15" Type="http://schemas.openxmlformats.org/officeDocument/2006/relationships/image" Target="../media/image15.png"/><Relationship Id="rId10" Type="http://schemas.openxmlformats.org/officeDocument/2006/relationships/image" Target="../media/image17.jpeg"/><Relationship Id="rId4" Type="http://schemas.openxmlformats.org/officeDocument/2006/relationships/image" Target="../media/image10.jpeg"/><Relationship Id="rId9" Type="http://schemas.openxmlformats.org/officeDocument/2006/relationships/image" Target="../media/image16.png"/><Relationship Id="rId14" Type="http://schemas.openxmlformats.org/officeDocument/2006/relationships/image" Target="../media/image2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378830</xdr:colOff>
      <xdr:row>2</xdr:row>
      <xdr:rowOff>79812</xdr:rowOff>
    </xdr:from>
    <xdr:to>
      <xdr:col>7</xdr:col>
      <xdr:colOff>400539</xdr:colOff>
      <xdr:row>2</xdr:row>
      <xdr:rowOff>2031999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515A665-DBC6-4263-8AF2-A8070622BD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77" t="20440" r="16411" b="30092"/>
        <a:stretch/>
      </xdr:blipFill>
      <xdr:spPr>
        <a:xfrm>
          <a:off x="574215" y="1359581"/>
          <a:ext cx="3382324" cy="1952187"/>
        </a:xfrm>
        <a:prstGeom prst="rect">
          <a:avLst/>
        </a:prstGeom>
      </xdr:spPr>
    </xdr:pic>
    <xdr:clientData/>
  </xdr:twoCellAnchor>
  <xdr:twoCellAnchor editAs="oneCell">
    <xdr:from>
      <xdr:col>11</xdr:col>
      <xdr:colOff>631199</xdr:colOff>
      <xdr:row>2</xdr:row>
      <xdr:rowOff>96764</xdr:rowOff>
    </xdr:from>
    <xdr:to>
      <xdr:col>17</xdr:col>
      <xdr:colOff>298320</xdr:colOff>
      <xdr:row>2</xdr:row>
      <xdr:rowOff>2104572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5E6C5E0-33B5-410E-A098-03BCD0AFD9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67" t="21572" r="19234" b="29560"/>
        <a:stretch/>
      </xdr:blipFill>
      <xdr:spPr>
        <a:xfrm>
          <a:off x="5379045" y="507072"/>
          <a:ext cx="3147376" cy="2007808"/>
        </a:xfrm>
        <a:prstGeom prst="rect">
          <a:avLst/>
        </a:prstGeom>
      </xdr:spPr>
    </xdr:pic>
    <xdr:clientData/>
  </xdr:twoCellAnchor>
  <xdr:twoCellAnchor editAs="oneCell">
    <xdr:from>
      <xdr:col>28</xdr:col>
      <xdr:colOff>93003</xdr:colOff>
      <xdr:row>2</xdr:row>
      <xdr:rowOff>231500</xdr:rowOff>
    </xdr:from>
    <xdr:to>
      <xdr:col>32</xdr:col>
      <xdr:colOff>466481</xdr:colOff>
      <xdr:row>2</xdr:row>
      <xdr:rowOff>1682510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C99875F-AB60-461B-80EE-4661240302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10" t="29936" r="18456" b="15033"/>
        <a:stretch/>
      </xdr:blipFill>
      <xdr:spPr>
        <a:xfrm>
          <a:off x="14256043" y="1521820"/>
          <a:ext cx="2110838" cy="1451010"/>
        </a:xfrm>
        <a:prstGeom prst="rect">
          <a:avLst/>
        </a:prstGeom>
      </xdr:spPr>
    </xdr:pic>
    <xdr:clientData/>
  </xdr:twoCellAnchor>
  <xdr:twoCellAnchor editAs="oneCell">
    <xdr:from>
      <xdr:col>32</xdr:col>
      <xdr:colOff>395421</xdr:colOff>
      <xdr:row>2</xdr:row>
      <xdr:rowOff>545905</xdr:rowOff>
    </xdr:from>
    <xdr:to>
      <xdr:col>35</xdr:col>
      <xdr:colOff>572259</xdr:colOff>
      <xdr:row>2</xdr:row>
      <xdr:rowOff>2075568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25C816D-4B0A-463C-8A82-A7550AA431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64" t="31037" r="26237" b="13931"/>
        <a:stretch/>
      </xdr:blipFill>
      <xdr:spPr>
        <a:xfrm>
          <a:off x="16295821" y="1836225"/>
          <a:ext cx="2066598" cy="1529663"/>
        </a:xfrm>
        <a:prstGeom prst="rect">
          <a:avLst/>
        </a:prstGeom>
      </xdr:spPr>
    </xdr:pic>
    <xdr:clientData/>
  </xdr:twoCellAnchor>
  <xdr:twoCellAnchor editAs="oneCell">
    <xdr:from>
      <xdr:col>0</xdr:col>
      <xdr:colOff>39078</xdr:colOff>
      <xdr:row>0</xdr:row>
      <xdr:rowOff>68387</xdr:rowOff>
    </xdr:from>
    <xdr:to>
      <xdr:col>4</xdr:col>
      <xdr:colOff>58617</xdr:colOff>
      <xdr:row>0</xdr:row>
      <xdr:rowOff>844315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C36600D-0F05-044E-6893-24F176D59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8" y="68387"/>
          <a:ext cx="1992924" cy="775928"/>
        </a:xfrm>
        <a:prstGeom prst="rect">
          <a:avLst/>
        </a:prstGeom>
      </xdr:spPr>
    </xdr:pic>
    <xdr:clientData/>
  </xdr:twoCellAnchor>
  <xdr:twoCellAnchor editAs="oneCell">
    <xdr:from>
      <xdr:col>21</xdr:col>
      <xdr:colOff>674077</xdr:colOff>
      <xdr:row>2</xdr:row>
      <xdr:rowOff>78153</xdr:rowOff>
    </xdr:from>
    <xdr:to>
      <xdr:col>27</xdr:col>
      <xdr:colOff>357392</xdr:colOff>
      <xdr:row>2</xdr:row>
      <xdr:rowOff>2085961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4EE3392-0407-434B-BDF7-1FF64B2E05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67" t="21572" r="19234" b="29560"/>
        <a:stretch/>
      </xdr:blipFill>
      <xdr:spPr>
        <a:xfrm>
          <a:off x="10922000" y="1357922"/>
          <a:ext cx="3147376" cy="20078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228600</xdr:colOff>
      <xdr:row>25</xdr:row>
      <xdr:rowOff>50630</xdr:rowOff>
    </xdr:from>
    <xdr:to>
      <xdr:col>7</xdr:col>
      <xdr:colOff>261994</xdr:colOff>
      <xdr:row>31</xdr:row>
      <xdr:rowOff>6596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BD54270-16BF-48FE-8B92-EC97E62648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465" b="3672"/>
        <a:stretch/>
      </xdr:blipFill>
      <xdr:spPr>
        <a:xfrm>
          <a:off x="3276600" y="4794080"/>
          <a:ext cx="2767069" cy="1279941"/>
        </a:xfrm>
        <a:prstGeom prst="rect">
          <a:avLst/>
        </a:prstGeom>
      </xdr:spPr>
    </xdr:pic>
    <xdr:clientData/>
  </xdr:twoCellAnchor>
  <xdr:twoCellAnchor editAs="absolute">
    <xdr:from>
      <xdr:col>12</xdr:col>
      <xdr:colOff>200549</xdr:colOff>
      <xdr:row>1</xdr:row>
      <xdr:rowOff>103868</xdr:rowOff>
    </xdr:from>
    <xdr:to>
      <xdr:col>15</xdr:col>
      <xdr:colOff>82688</xdr:colOff>
      <xdr:row>6</xdr:row>
      <xdr:rowOff>206453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698C6D4-4701-4271-99DA-53A909812B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0858"/>
        <a:stretch/>
      </xdr:blipFill>
      <xdr:spPr bwMode="auto">
        <a:xfrm>
          <a:off x="13038888" y="303439"/>
          <a:ext cx="3474425" cy="1100443"/>
        </a:xfrm>
        <a:prstGeom prst="rect">
          <a:avLst/>
        </a:prstGeom>
      </xdr:spPr>
    </xdr:pic>
    <xdr:clientData/>
  </xdr:twoCellAnchor>
  <xdr:twoCellAnchor editAs="absolute">
    <xdr:from>
      <xdr:col>12</xdr:col>
      <xdr:colOff>200478</xdr:colOff>
      <xdr:row>7</xdr:row>
      <xdr:rowOff>85605</xdr:rowOff>
    </xdr:from>
    <xdr:to>
      <xdr:col>15</xdr:col>
      <xdr:colOff>95702</xdr:colOff>
      <xdr:row>13</xdr:row>
      <xdr:rowOff>132456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4613495-BB67-4EA3-AE10-D59EFA87CD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5325"/>
        <a:stretch/>
      </xdr:blipFill>
      <xdr:spPr bwMode="auto">
        <a:xfrm>
          <a:off x="13038817" y="1500748"/>
          <a:ext cx="3487510" cy="1171708"/>
        </a:xfrm>
        <a:prstGeom prst="rect">
          <a:avLst/>
        </a:prstGeom>
      </xdr:spPr>
    </xdr:pic>
    <xdr:clientData/>
  </xdr:twoCellAnchor>
  <xdr:twoCellAnchor editAs="absolute">
    <xdr:from>
      <xdr:col>13</xdr:col>
      <xdr:colOff>82552</xdr:colOff>
      <xdr:row>13</xdr:row>
      <xdr:rowOff>134769</xdr:rowOff>
    </xdr:from>
    <xdr:to>
      <xdr:col>14</xdr:col>
      <xdr:colOff>720726</xdr:colOff>
      <xdr:row>18</xdr:row>
      <xdr:rowOff>49800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F13B9E0-922A-497D-9A2D-3978219B6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3" t="30986" r="26087" b="30436"/>
        <a:stretch/>
      </xdr:blipFill>
      <xdr:spPr>
        <a:xfrm>
          <a:off x="14326963" y="2674769"/>
          <a:ext cx="1418317" cy="831245"/>
        </a:xfrm>
        <a:prstGeom prst="rect">
          <a:avLst/>
        </a:prstGeom>
      </xdr:spPr>
    </xdr:pic>
    <xdr:clientData/>
  </xdr:twoCellAnchor>
  <xdr:twoCellAnchor editAs="absolute">
    <xdr:from>
      <xdr:col>1</xdr:col>
      <xdr:colOff>47626</xdr:colOff>
      <xdr:row>25</xdr:row>
      <xdr:rowOff>49368</xdr:rowOff>
    </xdr:from>
    <xdr:to>
      <xdr:col>3</xdr:col>
      <xdr:colOff>12017</xdr:colOff>
      <xdr:row>31</xdr:row>
      <xdr:rowOff>2981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BB3FD66-9242-4256-98E9-BB83F4ADE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1" y="4792818"/>
          <a:ext cx="2964766" cy="1277588"/>
        </a:xfrm>
        <a:prstGeom prst="rect">
          <a:avLst/>
        </a:prstGeom>
      </xdr:spPr>
    </xdr:pic>
    <xdr:clientData/>
  </xdr:twoCellAnchor>
  <xdr:twoCellAnchor editAs="absolute">
    <xdr:from>
      <xdr:col>13</xdr:col>
      <xdr:colOff>58963</xdr:colOff>
      <xdr:row>36</xdr:row>
      <xdr:rowOff>146957</xdr:rowOff>
    </xdr:from>
    <xdr:to>
      <xdr:col>15</xdr:col>
      <xdr:colOff>268464</xdr:colOff>
      <xdr:row>41</xdr:row>
      <xdr:rowOff>54429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F4519A6-E77B-46B7-B1C0-E3B5A6DAA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279788" y="7309757"/>
          <a:ext cx="2390726" cy="821872"/>
        </a:xfrm>
        <a:prstGeom prst="rect">
          <a:avLst/>
        </a:prstGeom>
      </xdr:spPr>
    </xdr:pic>
    <xdr:clientData/>
  </xdr:twoCellAnchor>
  <xdr:twoCellAnchor editAs="absolute">
    <xdr:from>
      <xdr:col>13</xdr:col>
      <xdr:colOff>142212</xdr:colOff>
      <xdr:row>52</xdr:row>
      <xdr:rowOff>100124</xdr:rowOff>
    </xdr:from>
    <xdr:to>
      <xdr:col>15</xdr:col>
      <xdr:colOff>129721</xdr:colOff>
      <xdr:row>58</xdr:row>
      <xdr:rowOff>59871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B6F54CF-12B6-40AF-A2E7-362D04CFCA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53" t="18129" r="18421" b="24795"/>
        <a:stretch/>
      </xdr:blipFill>
      <xdr:spPr>
        <a:xfrm>
          <a:off x="14363037" y="10253774"/>
          <a:ext cx="2168734" cy="1150372"/>
        </a:xfrm>
        <a:prstGeom prst="rect">
          <a:avLst/>
        </a:prstGeom>
      </xdr:spPr>
    </xdr:pic>
    <xdr:clientData/>
  </xdr:twoCellAnchor>
  <xdr:twoCellAnchor editAs="absolute">
    <xdr:from>
      <xdr:col>13</xdr:col>
      <xdr:colOff>506186</xdr:colOff>
      <xdr:row>23</xdr:row>
      <xdr:rowOff>189593</xdr:rowOff>
    </xdr:from>
    <xdr:to>
      <xdr:col>15</xdr:col>
      <xdr:colOff>109051</xdr:colOff>
      <xdr:row>28</xdr:row>
      <xdr:rowOff>46718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2460A5C-8D7C-4929-B00E-855C0AD508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0" t="35252" r="27367" b="34393"/>
        <a:stretch/>
      </xdr:blipFill>
      <xdr:spPr>
        <a:xfrm>
          <a:off x="14727011" y="4542518"/>
          <a:ext cx="1784090" cy="828675"/>
        </a:xfrm>
        <a:prstGeom prst="rect">
          <a:avLst/>
        </a:prstGeom>
      </xdr:spPr>
    </xdr:pic>
    <xdr:clientData/>
  </xdr:twoCellAnchor>
  <xdr:twoCellAnchor editAs="absolute">
    <xdr:from>
      <xdr:col>13</xdr:col>
      <xdr:colOff>496660</xdr:colOff>
      <xdr:row>18</xdr:row>
      <xdr:rowOff>173719</xdr:rowOff>
    </xdr:from>
    <xdr:to>
      <xdr:col>15</xdr:col>
      <xdr:colOff>87085</xdr:colOff>
      <xdr:row>22</xdr:row>
      <xdr:rowOff>173718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EBFE1FB-43D5-4222-8B9E-5C4DA175F4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5" t="32318" r="6927" b="21407"/>
        <a:stretch/>
      </xdr:blipFill>
      <xdr:spPr>
        <a:xfrm>
          <a:off x="14741071" y="3629933"/>
          <a:ext cx="1776639" cy="725714"/>
        </a:xfrm>
        <a:prstGeom prst="rect">
          <a:avLst/>
        </a:prstGeom>
      </xdr:spPr>
    </xdr:pic>
    <xdr:clientData/>
  </xdr:twoCellAnchor>
  <xdr:twoCellAnchor editAs="absolute">
    <xdr:from>
      <xdr:col>13</xdr:col>
      <xdr:colOff>43996</xdr:colOff>
      <xdr:row>58</xdr:row>
      <xdr:rowOff>107496</xdr:rowOff>
    </xdr:from>
    <xdr:to>
      <xdr:col>15</xdr:col>
      <xdr:colOff>256975</xdr:colOff>
      <xdr:row>62</xdr:row>
      <xdr:rowOff>47635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2A46B052-0C19-4B97-A283-3EBE3AC3FC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21975"/>
        <a:stretch/>
      </xdr:blipFill>
      <xdr:spPr>
        <a:xfrm>
          <a:off x="14264821" y="11451771"/>
          <a:ext cx="2394204" cy="1073614"/>
        </a:xfrm>
        <a:prstGeom prst="rect">
          <a:avLst/>
        </a:prstGeom>
      </xdr:spPr>
    </xdr:pic>
    <xdr:clientData/>
  </xdr:twoCellAnchor>
  <xdr:twoCellAnchor editAs="absolute">
    <xdr:from>
      <xdr:col>12</xdr:col>
      <xdr:colOff>71452</xdr:colOff>
      <xdr:row>36</xdr:row>
      <xdr:rowOff>136071</xdr:rowOff>
    </xdr:from>
    <xdr:to>
      <xdr:col>12</xdr:col>
      <xdr:colOff>1398815</xdr:colOff>
      <xdr:row>42</xdr:row>
      <xdr:rowOff>29162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E71E3401-AA07-4F21-8D9F-26798F1E13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75" t="29546" r="17773" b="12018"/>
        <a:stretch/>
      </xdr:blipFill>
      <xdr:spPr>
        <a:xfrm>
          <a:off x="12892102" y="7298871"/>
          <a:ext cx="1327363" cy="988466"/>
        </a:xfrm>
        <a:prstGeom prst="rect">
          <a:avLst/>
        </a:prstGeom>
      </xdr:spPr>
    </xdr:pic>
    <xdr:clientData/>
  </xdr:twoCellAnchor>
  <xdr:twoCellAnchor editAs="absolute">
    <xdr:from>
      <xdr:col>9</xdr:col>
      <xdr:colOff>48080</xdr:colOff>
      <xdr:row>36</xdr:row>
      <xdr:rowOff>57601</xdr:rowOff>
    </xdr:from>
    <xdr:to>
      <xdr:col>10</xdr:col>
      <xdr:colOff>95706</xdr:colOff>
      <xdr:row>42</xdr:row>
      <xdr:rowOff>67126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8930EE7-7CDA-4F33-8708-935E31E082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30" t="29120" r="20197" b="14559"/>
        <a:stretch/>
      </xdr:blipFill>
      <xdr:spPr>
        <a:xfrm>
          <a:off x="8668205" y="7220401"/>
          <a:ext cx="1447801" cy="1104900"/>
        </a:xfrm>
        <a:prstGeom prst="rect">
          <a:avLst/>
        </a:prstGeom>
      </xdr:spPr>
    </xdr:pic>
    <xdr:clientData/>
  </xdr:twoCellAnchor>
  <xdr:twoCellAnchor editAs="absolute">
    <xdr:from>
      <xdr:col>11</xdr:col>
      <xdr:colOff>172631</xdr:colOff>
      <xdr:row>36</xdr:row>
      <xdr:rowOff>93886</xdr:rowOff>
    </xdr:from>
    <xdr:to>
      <xdr:col>12</xdr:col>
      <xdr:colOff>123748</xdr:colOff>
      <xdr:row>41</xdr:row>
      <xdr:rowOff>151036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8C9E180-2AF9-44C8-A7DD-0781813185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84" t="29815" r="24097" b="14228"/>
        <a:stretch/>
      </xdr:blipFill>
      <xdr:spPr>
        <a:xfrm>
          <a:off x="11593106" y="7256686"/>
          <a:ext cx="1351292" cy="971550"/>
        </a:xfrm>
        <a:prstGeom prst="rect">
          <a:avLst/>
        </a:prstGeom>
      </xdr:spPr>
    </xdr:pic>
    <xdr:clientData/>
  </xdr:twoCellAnchor>
  <xdr:twoCellAnchor editAs="absolute">
    <xdr:from>
      <xdr:col>10</xdr:col>
      <xdr:colOff>87632</xdr:colOff>
      <xdr:row>36</xdr:row>
      <xdr:rowOff>88293</xdr:rowOff>
    </xdr:from>
    <xdr:to>
      <xdr:col>11</xdr:col>
      <xdr:colOff>182881</xdr:colOff>
      <xdr:row>42</xdr:row>
      <xdr:rowOff>22531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4DD8AA9-23AC-42EF-99EA-FAD34B43F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52" t="28478" r="24602" b="16226"/>
        <a:stretch/>
      </xdr:blipFill>
      <xdr:spPr>
        <a:xfrm>
          <a:off x="10107932" y="7251093"/>
          <a:ext cx="1495424" cy="1029613"/>
        </a:xfrm>
        <a:prstGeom prst="rect">
          <a:avLst/>
        </a:prstGeom>
      </xdr:spPr>
    </xdr:pic>
    <xdr:clientData/>
  </xdr:twoCellAnchor>
  <xdr:twoCellAnchor editAs="absolute">
    <xdr:from>
      <xdr:col>13</xdr:col>
      <xdr:colOff>497115</xdr:colOff>
      <xdr:row>29</xdr:row>
      <xdr:rowOff>41278</xdr:rowOff>
    </xdr:from>
    <xdr:to>
      <xdr:col>15</xdr:col>
      <xdr:colOff>116115</xdr:colOff>
      <xdr:row>32</xdr:row>
      <xdr:rowOff>17506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2AB4E22A-1F45-4B4D-97C4-B3153F8F9C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9" t="24912" r="1853" b="19278"/>
        <a:stretch/>
      </xdr:blipFill>
      <xdr:spPr>
        <a:xfrm>
          <a:off x="14741526" y="5629278"/>
          <a:ext cx="1805214" cy="792657"/>
        </a:xfrm>
        <a:prstGeom prst="rect">
          <a:avLst/>
        </a:prstGeom>
      </xdr:spPr>
    </xdr:pic>
    <xdr:clientData/>
  </xdr:twoCellAnchor>
  <xdr:twoCellAnchor editAs="absolute">
    <xdr:from>
      <xdr:col>7</xdr:col>
      <xdr:colOff>552450</xdr:colOff>
      <xdr:row>25</xdr:row>
      <xdr:rowOff>58923</xdr:rowOff>
    </xdr:from>
    <xdr:to>
      <xdr:col>8</xdr:col>
      <xdr:colOff>1114425</xdr:colOff>
      <xdr:row>31</xdr:row>
      <xdr:rowOff>12756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A322334-7E5D-4F60-B7EC-0F5BCD896E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3243" t="8228" r="2994" b="5191"/>
        <a:stretch>
          <a:fillRect/>
        </a:stretch>
      </xdr:blipFill>
      <xdr:spPr>
        <a:xfrm>
          <a:off x="6334125" y="4802373"/>
          <a:ext cx="2143125" cy="12778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192216</xdr:colOff>
      <xdr:row>49</xdr:row>
      <xdr:rowOff>125466</xdr:rowOff>
    </xdr:from>
    <xdr:to>
      <xdr:col>6</xdr:col>
      <xdr:colOff>120262</xdr:colOff>
      <xdr:row>64</xdr:row>
      <xdr:rowOff>133859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0D915BF-6A8C-4218-9874-683877F90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5919" y="10865547"/>
          <a:ext cx="4427965" cy="281955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304800</xdr:colOff>
      <xdr:row>68</xdr:row>
      <xdr:rowOff>121920</xdr:rowOff>
    </xdr:to>
    <xdr:sp macro="" textlink="">
      <xdr:nvSpPr>
        <xdr:cNvPr id="15" name="AutoShape 4">
          <a:extLst>
            <a:ext uri="{FF2B5EF4-FFF2-40B4-BE49-F238E27FC236}">
              <a16:creationId xmlns:a16="http://schemas.microsoft.com/office/drawing/2014/main" id="{47B79042-38CC-42F5-A633-B8BA4CE6205C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19263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absolute">
    <xdr:from>
      <xdr:col>3</xdr:col>
      <xdr:colOff>189676</xdr:colOff>
      <xdr:row>31</xdr:row>
      <xdr:rowOff>106215</xdr:rowOff>
    </xdr:from>
    <xdr:to>
      <xdr:col>5</xdr:col>
      <xdr:colOff>1619420</xdr:colOff>
      <xdr:row>39</xdr:row>
      <xdr:rowOff>10296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2D814BD4-715B-4581-88CC-3D1B53459C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6367" b="9949"/>
        <a:stretch/>
      </xdr:blipFill>
      <xdr:spPr>
        <a:xfrm>
          <a:off x="5513379" y="7365810"/>
          <a:ext cx="4199717" cy="1386891"/>
        </a:xfrm>
        <a:prstGeom prst="rect">
          <a:avLst/>
        </a:prstGeom>
      </xdr:spPr>
    </xdr:pic>
    <xdr:clientData/>
  </xdr:twoCellAnchor>
  <xdr:twoCellAnchor editAs="absolute">
    <xdr:from>
      <xdr:col>0</xdr:col>
      <xdr:colOff>144163</xdr:colOff>
      <xdr:row>49</xdr:row>
      <xdr:rowOff>131387</xdr:rowOff>
    </xdr:from>
    <xdr:to>
      <xdr:col>2</xdr:col>
      <xdr:colOff>1163982</xdr:colOff>
      <xdr:row>63</xdr:row>
      <xdr:rowOff>51479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67036F29-39F9-F0E0-6031-FF4EB6B4E5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08" t="23416" b="18259"/>
        <a:stretch/>
      </xdr:blipFill>
      <xdr:spPr>
        <a:xfrm>
          <a:off x="144163" y="10871468"/>
          <a:ext cx="5076954" cy="2545903"/>
        </a:xfrm>
        <a:prstGeom prst="rect">
          <a:avLst/>
        </a:prstGeom>
      </xdr:spPr>
    </xdr:pic>
    <xdr:clientData/>
  </xdr:twoCellAnchor>
  <xdr:twoCellAnchor editAs="absolute">
    <xdr:from>
      <xdr:col>0</xdr:col>
      <xdr:colOff>47660</xdr:colOff>
      <xdr:row>31</xdr:row>
      <xdr:rowOff>112447</xdr:rowOff>
    </xdr:from>
    <xdr:to>
      <xdr:col>2</xdr:col>
      <xdr:colOff>1173892</xdr:colOff>
      <xdr:row>42</xdr:row>
      <xdr:rowOff>176595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70333285-9984-4C85-6A25-8CA5E88708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4" t="22812" b="28036"/>
        <a:stretch/>
      </xdr:blipFill>
      <xdr:spPr>
        <a:xfrm>
          <a:off x="47660" y="7372042"/>
          <a:ext cx="5183367" cy="2103012"/>
        </a:xfrm>
        <a:prstGeom prst="rect">
          <a:avLst/>
        </a:prstGeom>
      </xdr:spPr>
    </xdr:pic>
    <xdr:clientData/>
  </xdr:twoCellAnchor>
  <xdr:twoCellAnchor editAs="absolute">
    <xdr:from>
      <xdr:col>8</xdr:col>
      <xdr:colOff>28574</xdr:colOff>
      <xdr:row>4</xdr:row>
      <xdr:rowOff>33875</xdr:rowOff>
    </xdr:from>
    <xdr:to>
      <xdr:col>9</xdr:col>
      <xdr:colOff>67579</xdr:colOff>
      <xdr:row>8</xdr:row>
      <xdr:rowOff>20321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22F9664-EACA-4090-B268-69EC2FD5E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88" t="29120" r="18899" b="14559"/>
        <a:stretch/>
      </xdr:blipFill>
      <xdr:spPr>
        <a:xfrm>
          <a:off x="10300334" y="948275"/>
          <a:ext cx="1522365" cy="1093886"/>
        </a:xfrm>
        <a:prstGeom prst="rect">
          <a:avLst/>
        </a:prstGeom>
      </xdr:spPr>
    </xdr:pic>
    <xdr:clientData/>
  </xdr:twoCellAnchor>
  <xdr:twoCellAnchor editAs="absolute">
    <xdr:from>
      <xdr:col>10</xdr:col>
      <xdr:colOff>74930</xdr:colOff>
      <xdr:row>4</xdr:row>
      <xdr:rowOff>23673</xdr:rowOff>
    </xdr:from>
    <xdr:to>
      <xdr:col>11</xdr:col>
      <xdr:colOff>162560</xdr:colOff>
      <xdr:row>7</xdr:row>
      <xdr:rowOff>186054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9C6C974-86AD-4A3D-854D-B023CE6903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84" t="29815" r="24097" b="14228"/>
        <a:stretch/>
      </xdr:blipFill>
      <xdr:spPr>
        <a:xfrm>
          <a:off x="13354050" y="938073"/>
          <a:ext cx="1469390" cy="1056461"/>
        </a:xfrm>
        <a:prstGeom prst="rect">
          <a:avLst/>
        </a:prstGeom>
      </xdr:spPr>
    </xdr:pic>
    <xdr:clientData/>
  </xdr:twoCellAnchor>
  <xdr:twoCellAnchor editAs="absolute">
    <xdr:from>
      <xdr:col>8</xdr:col>
      <xdr:colOff>1330960</xdr:colOff>
      <xdr:row>6</xdr:row>
      <xdr:rowOff>121920</xdr:rowOff>
    </xdr:from>
    <xdr:to>
      <xdr:col>10</xdr:col>
      <xdr:colOff>30480</xdr:colOff>
      <xdr:row>8</xdr:row>
      <xdr:rowOff>284480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A81726C-2F9C-4EF5-8A54-FA7B986119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88" t="31438" r="24602" b="19530"/>
        <a:stretch/>
      </xdr:blipFill>
      <xdr:spPr>
        <a:xfrm>
          <a:off x="11602720" y="1402080"/>
          <a:ext cx="1706880" cy="9042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1344930</xdr:colOff>
      <xdr:row>5</xdr:row>
      <xdr:rowOff>165099</xdr:rowOff>
    </xdr:from>
    <xdr:to>
      <xdr:col>11</xdr:col>
      <xdr:colOff>1454513</xdr:colOff>
      <xdr:row>8</xdr:row>
      <xdr:rowOff>284480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5FC4EFA-7608-48AA-AD38-140B463406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75" t="29546" r="14208" b="12018"/>
        <a:stretch/>
      </xdr:blipFill>
      <xdr:spPr>
        <a:xfrm>
          <a:off x="14624050" y="1262379"/>
          <a:ext cx="1491343" cy="1043941"/>
        </a:xfrm>
        <a:prstGeom prst="rect">
          <a:avLst/>
        </a:prstGeom>
      </xdr:spPr>
    </xdr:pic>
    <xdr:clientData/>
  </xdr:twoCellAnchor>
  <xdr:twoCellAnchor editAs="absolute">
    <xdr:from>
      <xdr:col>3</xdr:col>
      <xdr:colOff>213360</xdr:colOff>
      <xdr:row>11</xdr:row>
      <xdr:rowOff>142240</xdr:rowOff>
    </xdr:from>
    <xdr:to>
      <xdr:col>4</xdr:col>
      <xdr:colOff>853441</xdr:colOff>
      <xdr:row>16</xdr:row>
      <xdr:rowOff>135774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ABA26E5F-BD58-4486-80B3-370E6AFA61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2" t="25718" r="12335" b="19917"/>
        <a:stretch>
          <a:fillRect/>
        </a:stretch>
      </xdr:blipFill>
      <xdr:spPr>
        <a:xfrm>
          <a:off x="5547360" y="2966720"/>
          <a:ext cx="1910081" cy="1019694"/>
        </a:xfrm>
        <a:prstGeom prst="rect">
          <a:avLst/>
        </a:prstGeom>
      </xdr:spPr>
    </xdr:pic>
    <xdr:clientData/>
  </xdr:twoCellAnchor>
  <xdr:twoCellAnchor editAs="absolute">
    <xdr:from>
      <xdr:col>4</xdr:col>
      <xdr:colOff>1036319</xdr:colOff>
      <xdr:row>11</xdr:row>
      <xdr:rowOff>144781</xdr:rowOff>
    </xdr:from>
    <xdr:to>
      <xdr:col>5</xdr:col>
      <xdr:colOff>1717040</xdr:colOff>
      <xdr:row>16</xdr:row>
      <xdr:rowOff>128514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B0A1E885-E323-4D39-8962-7C6B078600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0" t="35252" r="27367" b="34393"/>
        <a:stretch/>
      </xdr:blipFill>
      <xdr:spPr>
        <a:xfrm>
          <a:off x="7640319" y="2969261"/>
          <a:ext cx="2174241" cy="1009893"/>
        </a:xfrm>
        <a:prstGeom prst="rect">
          <a:avLst/>
        </a:prstGeom>
      </xdr:spPr>
    </xdr:pic>
    <xdr:clientData/>
  </xdr:twoCellAnchor>
  <xdr:twoCellAnchor editAs="absolute">
    <xdr:from>
      <xdr:col>12</xdr:col>
      <xdr:colOff>67880</xdr:colOff>
      <xdr:row>6</xdr:row>
      <xdr:rowOff>111760</xdr:rowOff>
    </xdr:from>
    <xdr:to>
      <xdr:col>14</xdr:col>
      <xdr:colOff>1568346</xdr:colOff>
      <xdr:row>8</xdr:row>
      <xdr:rowOff>304800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882BBF6-EAE3-44E8-8316-29B118C3F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2600" y="1391920"/>
          <a:ext cx="2719666" cy="934720"/>
        </a:xfrm>
        <a:prstGeom prst="rect">
          <a:avLst/>
        </a:prstGeom>
      </xdr:spPr>
    </xdr:pic>
    <xdr:clientData/>
  </xdr:twoCellAnchor>
  <xdr:twoCellAnchor editAs="absolute">
    <xdr:from>
      <xdr:col>12</xdr:col>
      <xdr:colOff>188719</xdr:colOff>
      <xdr:row>15</xdr:row>
      <xdr:rowOff>40640</xdr:rowOff>
    </xdr:from>
    <xdr:to>
      <xdr:col>14</xdr:col>
      <xdr:colOff>1581127</xdr:colOff>
      <xdr:row>21</xdr:row>
      <xdr:rowOff>135608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D80573B0-DE2F-48B9-B3FE-56F0626536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53" t="18129" r="18421" b="24795"/>
        <a:stretch/>
      </xdr:blipFill>
      <xdr:spPr>
        <a:xfrm>
          <a:off x="16048479" y="3515360"/>
          <a:ext cx="2611608" cy="1385288"/>
        </a:xfrm>
        <a:prstGeom prst="rect">
          <a:avLst/>
        </a:prstGeom>
      </xdr:spPr>
    </xdr:pic>
    <xdr:clientData/>
  </xdr:twoCellAnchor>
  <xdr:twoCellAnchor editAs="absolute">
    <xdr:from>
      <xdr:col>12</xdr:col>
      <xdr:colOff>94169</xdr:colOff>
      <xdr:row>21</xdr:row>
      <xdr:rowOff>121921</xdr:rowOff>
    </xdr:from>
    <xdr:to>
      <xdr:col>14</xdr:col>
      <xdr:colOff>1699108</xdr:colOff>
      <xdr:row>26</xdr:row>
      <xdr:rowOff>160752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3F4A694-FAF5-4684-B230-2283511C52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t="21975"/>
        <a:stretch/>
      </xdr:blipFill>
      <xdr:spPr>
        <a:xfrm>
          <a:off x="15953929" y="4886961"/>
          <a:ext cx="2824139" cy="1266406"/>
        </a:xfrm>
        <a:prstGeom prst="rect">
          <a:avLst/>
        </a:prstGeom>
      </xdr:spPr>
    </xdr:pic>
    <xdr:clientData/>
  </xdr:twoCellAnchor>
  <xdr:twoCellAnchor editAs="absolute">
    <xdr:from>
      <xdr:col>2</xdr:col>
      <xdr:colOff>855176</xdr:colOff>
      <xdr:row>25</xdr:row>
      <xdr:rowOff>185352</xdr:rowOff>
    </xdr:from>
    <xdr:to>
      <xdr:col>3</xdr:col>
      <xdr:colOff>1100373</xdr:colOff>
      <xdr:row>28</xdr:row>
      <xdr:rowOff>226541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D0B5243C-56DF-458E-89BF-1C7C7ECF6C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3" t="30986" r="26087" b="30436"/>
        <a:stretch/>
      </xdr:blipFill>
      <xdr:spPr>
        <a:xfrm>
          <a:off x="4912311" y="6013622"/>
          <a:ext cx="1511765" cy="864973"/>
        </a:xfrm>
        <a:prstGeom prst="rect">
          <a:avLst/>
        </a:prstGeom>
      </xdr:spPr>
    </xdr:pic>
    <xdr:clientData/>
  </xdr:twoCellAnchor>
  <xdr:twoCellAnchor editAs="absolute">
    <xdr:from>
      <xdr:col>1</xdr:col>
      <xdr:colOff>1169544</xdr:colOff>
      <xdr:row>22</xdr:row>
      <xdr:rowOff>101874</xdr:rowOff>
    </xdr:from>
    <xdr:to>
      <xdr:col>2</xdr:col>
      <xdr:colOff>1264529</xdr:colOff>
      <xdr:row>26</xdr:row>
      <xdr:rowOff>29656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2352DCB-0373-BFA6-1472-5F904D3064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66" t="19519" r="14227" b="14502"/>
        <a:stretch/>
      </xdr:blipFill>
      <xdr:spPr>
        <a:xfrm>
          <a:off x="3949814" y="5250523"/>
          <a:ext cx="1371850" cy="906025"/>
        </a:xfrm>
        <a:prstGeom prst="rect">
          <a:avLst/>
        </a:prstGeom>
      </xdr:spPr>
    </xdr:pic>
    <xdr:clientData/>
  </xdr:twoCellAnchor>
  <xdr:twoCellAnchor>
    <xdr:from>
      <xdr:col>8</xdr:col>
      <xdr:colOff>368644</xdr:colOff>
      <xdr:row>31</xdr:row>
      <xdr:rowOff>113269</xdr:rowOff>
    </xdr:from>
    <xdr:to>
      <xdr:col>14</xdr:col>
      <xdr:colOff>1019432</xdr:colOff>
      <xdr:row>46</xdr:row>
      <xdr:rowOff>22539</xdr:rowOff>
    </xdr:to>
    <xdr:grpSp>
      <xdr:nvGrpSpPr>
        <xdr:cNvPr id="23" name="Группа 22">
          <a:extLst>
            <a:ext uri="{FF2B5EF4-FFF2-40B4-BE49-F238E27FC236}">
              <a16:creationId xmlns:a16="http://schemas.microsoft.com/office/drawing/2014/main" id="{8D63EE66-B1D4-6E47-6930-1D68BF9B65ED}"/>
            </a:ext>
          </a:extLst>
        </xdr:cNvPr>
        <xdr:cNvGrpSpPr/>
      </xdr:nvGrpSpPr>
      <xdr:grpSpPr>
        <a:xfrm>
          <a:off x="10624752" y="7372864"/>
          <a:ext cx="7766221" cy="2699837"/>
          <a:chOff x="10099592" y="7341973"/>
          <a:chExt cx="8590003" cy="2986215"/>
        </a:xfrm>
      </xdr:grpSpPr>
      <xdr:pic>
        <xdr:nvPicPr>
          <xdr:cNvPr id="17" name="Рисунок 16">
            <a:extLst>
              <a:ext uri="{FF2B5EF4-FFF2-40B4-BE49-F238E27FC236}">
                <a16:creationId xmlns:a16="http://schemas.microsoft.com/office/drawing/2014/main" id="{1F3BCFF9-20ED-9D4D-56E2-EA61F230830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6"/>
          <a:srcRect b="69650"/>
          <a:stretch>
            <a:fillRect/>
          </a:stretch>
        </xdr:blipFill>
        <xdr:spPr>
          <a:xfrm>
            <a:off x="10101651" y="7341973"/>
            <a:ext cx="7434649" cy="1400433"/>
          </a:xfrm>
          <a:prstGeom prst="rect">
            <a:avLst/>
          </a:prstGeom>
        </xdr:spPr>
      </xdr:pic>
      <xdr:pic>
        <xdr:nvPicPr>
          <xdr:cNvPr id="20" name="Рисунок 19">
            <a:extLst>
              <a:ext uri="{FF2B5EF4-FFF2-40B4-BE49-F238E27FC236}">
                <a16:creationId xmlns:a16="http://schemas.microsoft.com/office/drawing/2014/main" id="{4EEACC86-2C22-49BC-8C26-924C9776650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6"/>
          <a:srcRect t="60075" b="1319"/>
          <a:stretch>
            <a:fillRect/>
          </a:stretch>
        </xdr:blipFill>
        <xdr:spPr>
          <a:xfrm>
            <a:off x="10099592" y="8546755"/>
            <a:ext cx="7434649" cy="1781433"/>
          </a:xfrm>
          <a:prstGeom prst="rect">
            <a:avLst/>
          </a:prstGeom>
        </xdr:spPr>
      </xdr:pic>
      <xdr:pic>
        <xdr:nvPicPr>
          <xdr:cNvPr id="22" name="Рисунок 21">
            <a:extLst>
              <a:ext uri="{FF2B5EF4-FFF2-40B4-BE49-F238E27FC236}">
                <a16:creationId xmlns:a16="http://schemas.microsoft.com/office/drawing/2014/main" id="{482C6F46-37EA-40B4-BFF0-E787EB4AF4B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6"/>
          <a:srcRect l="79113" t="28833" r="2881" b="38139"/>
          <a:stretch>
            <a:fillRect/>
          </a:stretch>
        </xdr:blipFill>
        <xdr:spPr>
          <a:xfrm>
            <a:off x="17350946" y="8577649"/>
            <a:ext cx="1338649" cy="1524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461320</xdr:colOff>
      <xdr:row>54</xdr:row>
      <xdr:rowOff>113271</xdr:rowOff>
    </xdr:from>
    <xdr:to>
      <xdr:col>14</xdr:col>
      <xdr:colOff>502411</xdr:colOff>
      <xdr:row>66</xdr:row>
      <xdr:rowOff>102974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400A89A9-15D7-43AF-9CC1-8CAA2C5AC8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46639" b="1120"/>
        <a:stretch>
          <a:fillRect/>
        </a:stretch>
      </xdr:blipFill>
      <xdr:spPr>
        <a:xfrm>
          <a:off x="10717428" y="11821298"/>
          <a:ext cx="7156524" cy="2203622"/>
        </a:xfrm>
        <a:prstGeom prst="rect">
          <a:avLst/>
        </a:prstGeom>
      </xdr:spPr>
    </xdr:pic>
    <xdr:clientData/>
  </xdr:twoCellAnchor>
  <xdr:twoCellAnchor>
    <xdr:from>
      <xdr:col>8</xdr:col>
      <xdr:colOff>453082</xdr:colOff>
      <xdr:row>48</xdr:row>
      <xdr:rowOff>30892</xdr:rowOff>
    </xdr:from>
    <xdr:to>
      <xdr:col>14</xdr:col>
      <xdr:colOff>516926</xdr:colOff>
      <xdr:row>55</xdr:row>
      <xdr:rowOff>27692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BAAAEBD-AD14-E87E-B1E5-7A23B3B1DD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1459" b="65522"/>
        <a:stretch>
          <a:fillRect/>
        </a:stretch>
      </xdr:blipFill>
      <xdr:spPr>
        <a:xfrm>
          <a:off x="10709190" y="10523838"/>
          <a:ext cx="7179277" cy="13972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69</xdr:row>
      <xdr:rowOff>0</xdr:rowOff>
    </xdr:from>
    <xdr:to>
      <xdr:col>8</xdr:col>
      <xdr:colOff>304800</xdr:colOff>
      <xdr:row>70</xdr:row>
      <xdr:rowOff>111760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33A250EC-3A93-4B4D-9D6C-42C32FD3A7D8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absolute">
    <xdr:from>
      <xdr:col>8</xdr:col>
      <xdr:colOff>28574</xdr:colOff>
      <xdr:row>3</xdr:row>
      <xdr:rowOff>54195</xdr:rowOff>
    </xdr:from>
    <xdr:to>
      <xdr:col>9</xdr:col>
      <xdr:colOff>67579</xdr:colOff>
      <xdr:row>8</xdr:row>
      <xdr:rowOff>30481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5717796-8440-4D23-B519-CAA9854EC4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88" t="29120" r="18899" b="14559"/>
        <a:stretch/>
      </xdr:blipFill>
      <xdr:spPr>
        <a:xfrm>
          <a:off x="10483214" y="785715"/>
          <a:ext cx="1522365" cy="1093886"/>
        </a:xfrm>
        <a:prstGeom prst="rect">
          <a:avLst/>
        </a:prstGeom>
      </xdr:spPr>
    </xdr:pic>
    <xdr:clientData/>
  </xdr:twoCellAnchor>
  <xdr:twoCellAnchor editAs="absolute">
    <xdr:from>
      <xdr:col>10</xdr:col>
      <xdr:colOff>74930</xdr:colOff>
      <xdr:row>3</xdr:row>
      <xdr:rowOff>43993</xdr:rowOff>
    </xdr:from>
    <xdr:to>
      <xdr:col>11</xdr:col>
      <xdr:colOff>162560</xdr:colOff>
      <xdr:row>7</xdr:row>
      <xdr:rowOff>196214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A8D45EC6-BBA3-4301-B75D-ACB1B5C801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84" t="29815" r="24097" b="14228"/>
        <a:stretch/>
      </xdr:blipFill>
      <xdr:spPr>
        <a:xfrm>
          <a:off x="13536930" y="775513"/>
          <a:ext cx="1469390" cy="1056461"/>
        </a:xfrm>
        <a:prstGeom prst="rect">
          <a:avLst/>
        </a:prstGeom>
      </xdr:spPr>
    </xdr:pic>
    <xdr:clientData/>
  </xdr:twoCellAnchor>
  <xdr:twoCellAnchor editAs="absolute">
    <xdr:from>
      <xdr:col>8</xdr:col>
      <xdr:colOff>1330960</xdr:colOff>
      <xdr:row>5</xdr:row>
      <xdr:rowOff>142240</xdr:rowOff>
    </xdr:from>
    <xdr:to>
      <xdr:col>10</xdr:col>
      <xdr:colOff>30480</xdr:colOff>
      <xdr:row>8</xdr:row>
      <xdr:rowOff>294640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3A454BBD-2AF5-4C27-A2F6-DAA5048F3F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88" t="31438" r="24602" b="19530"/>
        <a:stretch/>
      </xdr:blipFill>
      <xdr:spPr>
        <a:xfrm>
          <a:off x="11785600" y="1239520"/>
          <a:ext cx="1706880" cy="904240"/>
        </a:xfrm>
        <a:prstGeom prst="rect">
          <a:avLst/>
        </a:prstGeom>
      </xdr:spPr>
    </xdr:pic>
    <xdr:clientData/>
  </xdr:twoCellAnchor>
  <xdr:twoCellAnchor editAs="absolute">
    <xdr:from>
      <xdr:col>10</xdr:col>
      <xdr:colOff>1344930</xdr:colOff>
      <xdr:row>5</xdr:row>
      <xdr:rowOff>2539</xdr:rowOff>
    </xdr:from>
    <xdr:to>
      <xdr:col>11</xdr:col>
      <xdr:colOff>1454513</xdr:colOff>
      <xdr:row>8</xdr:row>
      <xdr:rowOff>294640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7F2EDC6B-F86B-45C6-96B3-2DDE645EE6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75" t="29546" r="14208" b="12018"/>
        <a:stretch/>
      </xdr:blipFill>
      <xdr:spPr>
        <a:xfrm>
          <a:off x="14806930" y="1099819"/>
          <a:ext cx="1491343" cy="1043941"/>
        </a:xfrm>
        <a:prstGeom prst="rect">
          <a:avLst/>
        </a:prstGeom>
      </xdr:spPr>
    </xdr:pic>
    <xdr:clientData/>
  </xdr:twoCellAnchor>
  <xdr:twoCellAnchor editAs="absolute">
    <xdr:from>
      <xdr:col>4</xdr:col>
      <xdr:colOff>8887</xdr:colOff>
      <xdr:row>37</xdr:row>
      <xdr:rowOff>142663</xdr:rowOff>
    </xdr:from>
    <xdr:to>
      <xdr:col>5</xdr:col>
      <xdr:colOff>1615014</xdr:colOff>
      <xdr:row>45</xdr:row>
      <xdr:rowOff>71542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75828C0F-9DE6-24AE-9A61-548A860590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77" b="15109"/>
        <a:stretch/>
      </xdr:blipFill>
      <xdr:spPr>
        <a:xfrm>
          <a:off x="6708137" y="7667413"/>
          <a:ext cx="3172460" cy="1368212"/>
        </a:xfrm>
        <a:prstGeom prst="rect">
          <a:avLst/>
        </a:prstGeom>
      </xdr:spPr>
    </xdr:pic>
    <xdr:clientData/>
  </xdr:twoCellAnchor>
  <xdr:twoCellAnchor editAs="absolute">
    <xdr:from>
      <xdr:col>8</xdr:col>
      <xdr:colOff>251877</xdr:colOff>
      <xdr:row>58</xdr:row>
      <xdr:rowOff>71121</xdr:rowOff>
    </xdr:from>
    <xdr:to>
      <xdr:col>9</xdr:col>
      <xdr:colOff>1135246</xdr:colOff>
      <xdr:row>67</xdr:row>
      <xdr:rowOff>111760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D3226C6A-1E59-FA22-88FC-D72324BBA9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68" r="7876"/>
        <a:stretch/>
      </xdr:blipFill>
      <xdr:spPr bwMode="auto">
        <a:xfrm>
          <a:off x="10687044" y="11501121"/>
          <a:ext cx="2365035" cy="1659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8</xdr:col>
      <xdr:colOff>254507</xdr:colOff>
      <xdr:row>49</xdr:row>
      <xdr:rowOff>162562</xdr:rowOff>
    </xdr:from>
    <xdr:to>
      <xdr:col>9</xdr:col>
      <xdr:colOff>1137876</xdr:colOff>
      <xdr:row>56</xdr:row>
      <xdr:rowOff>50801</xdr:rowOff>
    </xdr:to>
    <xdr:pic>
      <xdr:nvPicPr>
        <xdr:cNvPr id="27" name="Picture 4">
          <a:extLst>
            <a:ext uri="{FF2B5EF4-FFF2-40B4-BE49-F238E27FC236}">
              <a16:creationId xmlns:a16="http://schemas.microsoft.com/office/drawing/2014/main" id="{29F5C94A-82A3-2D43-6426-2A7C90DA64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72" r="10272"/>
        <a:stretch/>
      </xdr:blipFill>
      <xdr:spPr bwMode="auto">
        <a:xfrm>
          <a:off x="10689674" y="9888645"/>
          <a:ext cx="2365035" cy="1232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10</xdr:col>
      <xdr:colOff>194907</xdr:colOff>
      <xdr:row>50</xdr:row>
      <xdr:rowOff>20321</xdr:rowOff>
    </xdr:from>
    <xdr:to>
      <xdr:col>11</xdr:col>
      <xdr:colOff>1181146</xdr:colOff>
      <xdr:row>56</xdr:row>
      <xdr:rowOff>111760</xdr:rowOff>
    </xdr:to>
    <xdr:pic>
      <xdr:nvPicPr>
        <xdr:cNvPr id="28" name="Picture 6">
          <a:extLst>
            <a:ext uri="{FF2B5EF4-FFF2-40B4-BE49-F238E27FC236}">
              <a16:creationId xmlns:a16="http://schemas.microsoft.com/office/drawing/2014/main" id="{3C56D219-7022-053E-FA2F-81ECD2CCAE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99" r="7946"/>
        <a:stretch/>
      </xdr:blipFill>
      <xdr:spPr bwMode="auto">
        <a:xfrm>
          <a:off x="13635740" y="9947488"/>
          <a:ext cx="2362073" cy="1234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1652695</xdr:colOff>
      <xdr:row>47</xdr:row>
      <xdr:rowOff>40640</xdr:rowOff>
    </xdr:from>
    <xdr:to>
      <xdr:col>5</xdr:col>
      <xdr:colOff>398404</xdr:colOff>
      <xdr:row>53</xdr:row>
      <xdr:rowOff>91440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25D9C18D-BDCA-A4D5-85E9-8C484F6339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5290" r="1146" b="60453"/>
        <a:stretch/>
      </xdr:blipFill>
      <xdr:spPr>
        <a:xfrm>
          <a:off x="1652695" y="9385723"/>
          <a:ext cx="7011292" cy="1236134"/>
        </a:xfrm>
        <a:prstGeom prst="rect">
          <a:avLst/>
        </a:prstGeom>
      </xdr:spPr>
    </xdr:pic>
    <xdr:clientData/>
  </xdr:twoCellAnchor>
  <xdr:twoCellAnchor editAs="absolute">
    <xdr:from>
      <xdr:col>0</xdr:col>
      <xdr:colOff>1642535</xdr:colOff>
      <xdr:row>55</xdr:row>
      <xdr:rowOff>30481</xdr:rowOff>
    </xdr:from>
    <xdr:to>
      <xdr:col>5</xdr:col>
      <xdr:colOff>647607</xdr:colOff>
      <xdr:row>60</xdr:row>
      <xdr:rowOff>111760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6E3C3240-8F39-E1B7-53AF-81F4D9793A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5548" b="67471"/>
        <a:stretch/>
      </xdr:blipFill>
      <xdr:spPr>
        <a:xfrm>
          <a:off x="1642535" y="10920731"/>
          <a:ext cx="7270655" cy="980862"/>
        </a:xfrm>
        <a:prstGeom prst="rect">
          <a:avLst/>
        </a:prstGeom>
      </xdr:spPr>
    </xdr:pic>
    <xdr:clientData/>
  </xdr:twoCellAnchor>
  <xdr:twoCellAnchor editAs="absolute">
    <xdr:from>
      <xdr:col>0</xdr:col>
      <xdr:colOff>1561255</xdr:colOff>
      <xdr:row>62</xdr:row>
      <xdr:rowOff>50801</xdr:rowOff>
    </xdr:from>
    <xdr:to>
      <xdr:col>5</xdr:col>
      <xdr:colOff>660429</xdr:colOff>
      <xdr:row>68</xdr:row>
      <xdr:rowOff>142241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66751E37-725B-DB7C-9323-AB5E6766D4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4126" b="63640"/>
        <a:stretch/>
      </xdr:blipFill>
      <xdr:spPr>
        <a:xfrm>
          <a:off x="1561255" y="12200468"/>
          <a:ext cx="7364757" cy="1170940"/>
        </a:xfrm>
        <a:prstGeom prst="rect">
          <a:avLst/>
        </a:prstGeom>
      </xdr:spPr>
    </xdr:pic>
    <xdr:clientData/>
  </xdr:twoCellAnchor>
  <xdr:twoCellAnchor editAs="absolute">
    <xdr:from>
      <xdr:col>12</xdr:col>
      <xdr:colOff>213360</xdr:colOff>
      <xdr:row>4</xdr:row>
      <xdr:rowOff>152400</xdr:rowOff>
    </xdr:from>
    <xdr:to>
      <xdr:col>14</xdr:col>
      <xdr:colOff>1440858</xdr:colOff>
      <xdr:row>8</xdr:row>
      <xdr:rowOff>58584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BFD4F94-7F56-429D-A15B-714AEE828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570960" y="1066800"/>
          <a:ext cx="2446698" cy="840904"/>
        </a:xfrm>
        <a:prstGeom prst="rect">
          <a:avLst/>
        </a:prstGeom>
      </xdr:spPr>
    </xdr:pic>
    <xdr:clientData/>
  </xdr:twoCellAnchor>
  <xdr:twoCellAnchor editAs="absolute">
    <xdr:from>
      <xdr:col>12</xdr:col>
      <xdr:colOff>52264</xdr:colOff>
      <xdr:row>24</xdr:row>
      <xdr:rowOff>131658</xdr:rowOff>
    </xdr:from>
    <xdr:to>
      <xdr:col>14</xdr:col>
      <xdr:colOff>1656779</xdr:colOff>
      <xdr:row>31</xdr:row>
      <xdr:rowOff>105204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CF2B889F-95FD-4172-B128-93975B290B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t="21975"/>
        <a:stretch/>
      </xdr:blipFill>
      <xdr:spPr>
        <a:xfrm>
          <a:off x="16382347" y="5338658"/>
          <a:ext cx="2832182" cy="1232963"/>
        </a:xfrm>
        <a:prstGeom prst="rect">
          <a:avLst/>
        </a:prstGeom>
      </xdr:spPr>
    </xdr:pic>
    <xdr:clientData/>
  </xdr:twoCellAnchor>
  <xdr:twoCellAnchor editAs="absolute">
    <xdr:from>
      <xdr:col>12</xdr:col>
      <xdr:colOff>140975</xdr:colOff>
      <xdr:row>17</xdr:row>
      <xdr:rowOff>151977</xdr:rowOff>
    </xdr:from>
    <xdr:to>
      <xdr:col>14</xdr:col>
      <xdr:colOff>1532959</xdr:colOff>
      <xdr:row>24</xdr:row>
      <xdr:rowOff>145345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AF28334-B6B0-4E5F-B45A-58E5B2A47D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53" t="18129" r="18421" b="24795"/>
        <a:stretch/>
      </xdr:blipFill>
      <xdr:spPr>
        <a:xfrm>
          <a:off x="16471058" y="3983144"/>
          <a:ext cx="2619651" cy="1369201"/>
        </a:xfrm>
        <a:prstGeom prst="rect">
          <a:avLst/>
        </a:prstGeom>
      </xdr:spPr>
    </xdr:pic>
    <xdr:clientData/>
  </xdr:twoCellAnchor>
  <xdr:twoCellAnchor editAs="absolute">
    <xdr:from>
      <xdr:col>2</xdr:col>
      <xdr:colOff>1127760</xdr:colOff>
      <xdr:row>26</xdr:row>
      <xdr:rowOff>89546</xdr:rowOff>
    </xdr:from>
    <xdr:to>
      <xdr:col>3</xdr:col>
      <xdr:colOff>1219201</xdr:colOff>
      <xdr:row>31</xdr:row>
      <xdr:rowOff>42535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14A54E6-A4C1-4127-9154-9419F5C353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3" t="30986" r="26087" b="30436"/>
        <a:stretch/>
      </xdr:blipFill>
      <xdr:spPr>
        <a:xfrm>
          <a:off x="5149427" y="5656379"/>
          <a:ext cx="1477857" cy="852573"/>
        </a:xfrm>
        <a:prstGeom prst="rect">
          <a:avLst/>
        </a:prstGeom>
      </xdr:spPr>
    </xdr:pic>
    <xdr:clientData/>
  </xdr:twoCellAnchor>
  <xdr:twoCellAnchor editAs="absolute">
    <xdr:from>
      <xdr:col>2</xdr:col>
      <xdr:colOff>26544</xdr:colOff>
      <xdr:row>22</xdr:row>
      <xdr:rowOff>81280</xdr:rowOff>
    </xdr:from>
    <xdr:to>
      <xdr:col>3</xdr:col>
      <xdr:colOff>2286</xdr:colOff>
      <xdr:row>27</xdr:row>
      <xdr:rowOff>83820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8231536-11C9-4992-8095-E73C1E1E7A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66" t="19519" r="14227" b="14502"/>
        <a:stretch/>
      </xdr:blipFill>
      <xdr:spPr>
        <a:xfrm>
          <a:off x="4049904" y="4968240"/>
          <a:ext cx="1367662" cy="916940"/>
        </a:xfrm>
        <a:prstGeom prst="rect">
          <a:avLst/>
        </a:prstGeom>
      </xdr:spPr>
    </xdr:pic>
    <xdr:clientData/>
  </xdr:twoCellAnchor>
  <xdr:twoCellAnchor editAs="absolute">
    <xdr:from>
      <xdr:col>3</xdr:col>
      <xdr:colOff>314960</xdr:colOff>
      <xdr:row>11</xdr:row>
      <xdr:rowOff>162560</xdr:rowOff>
    </xdr:from>
    <xdr:to>
      <xdr:col>4</xdr:col>
      <xdr:colOff>924561</xdr:colOff>
      <xdr:row>16</xdr:row>
      <xdr:rowOff>156094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133E644-E31B-4F56-B4A9-E3863C5635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2" t="25718" r="12335" b="19917"/>
        <a:stretch>
          <a:fillRect/>
        </a:stretch>
      </xdr:blipFill>
      <xdr:spPr>
        <a:xfrm>
          <a:off x="5730240" y="2794000"/>
          <a:ext cx="1910081" cy="1019694"/>
        </a:xfrm>
        <a:prstGeom prst="rect">
          <a:avLst/>
        </a:prstGeom>
      </xdr:spPr>
    </xdr:pic>
    <xdr:clientData/>
  </xdr:twoCellAnchor>
  <xdr:twoCellAnchor editAs="absolute">
    <xdr:from>
      <xdr:col>4</xdr:col>
      <xdr:colOff>1117599</xdr:colOff>
      <xdr:row>11</xdr:row>
      <xdr:rowOff>165101</xdr:rowOff>
    </xdr:from>
    <xdr:to>
      <xdr:col>6</xdr:col>
      <xdr:colOff>0</xdr:colOff>
      <xdr:row>16</xdr:row>
      <xdr:rowOff>148834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E36F7840-92B1-4B17-A9C4-3CF0FB2C24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0" t="35252" r="27367" b="34393"/>
        <a:stretch/>
      </xdr:blipFill>
      <xdr:spPr>
        <a:xfrm>
          <a:off x="7833359" y="2796541"/>
          <a:ext cx="2174241" cy="1009893"/>
        </a:xfrm>
        <a:prstGeom prst="rect">
          <a:avLst/>
        </a:prstGeom>
      </xdr:spPr>
    </xdr:pic>
    <xdr:clientData/>
  </xdr:twoCellAnchor>
  <xdr:twoCellAnchor editAs="absolute">
    <xdr:from>
      <xdr:col>0</xdr:col>
      <xdr:colOff>323426</xdr:colOff>
      <xdr:row>34</xdr:row>
      <xdr:rowOff>51223</xdr:rowOff>
    </xdr:from>
    <xdr:to>
      <xdr:col>3</xdr:col>
      <xdr:colOff>54611</xdr:colOff>
      <xdr:row>45</xdr:row>
      <xdr:rowOff>139467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4B9CED5-B69E-024E-DFAD-95A79C6A98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t="10761" b="16273"/>
        <a:stretch/>
      </xdr:blipFill>
      <xdr:spPr>
        <a:xfrm>
          <a:off x="323426" y="7036223"/>
          <a:ext cx="5139268" cy="2067327"/>
        </a:xfrm>
        <a:prstGeom prst="rect">
          <a:avLst/>
        </a:prstGeom>
      </xdr:spPr>
    </xdr:pic>
    <xdr:clientData/>
  </xdr:twoCellAnchor>
  <xdr:twoCellAnchor editAs="absolute">
    <xdr:from>
      <xdr:col>8</xdr:col>
      <xdr:colOff>231557</xdr:colOff>
      <xdr:row>35</xdr:row>
      <xdr:rowOff>10160</xdr:rowOff>
    </xdr:from>
    <xdr:to>
      <xdr:col>11</xdr:col>
      <xdr:colOff>1504600</xdr:colOff>
      <xdr:row>47</xdr:row>
      <xdr:rowOff>60960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16791407-4424-F192-40F6-373245E7AB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t="12714" b="16137"/>
        <a:stretch/>
      </xdr:blipFill>
      <xdr:spPr>
        <a:xfrm>
          <a:off x="10666724" y="7175077"/>
          <a:ext cx="5654543" cy="22309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56445</xdr:colOff>
      <xdr:row>1</xdr:row>
      <xdr:rowOff>188149</xdr:rowOff>
    </xdr:from>
    <xdr:to>
      <xdr:col>7</xdr:col>
      <xdr:colOff>228467</xdr:colOff>
      <xdr:row>1</xdr:row>
      <xdr:rowOff>1971683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5E73F32-258E-48AB-A90F-E16F947DB3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77" t="18135" r="16411" b="27461"/>
        <a:stretch/>
      </xdr:blipFill>
      <xdr:spPr>
        <a:xfrm>
          <a:off x="986085" y="599629"/>
          <a:ext cx="2800922" cy="1783534"/>
        </a:xfrm>
        <a:prstGeom prst="rect">
          <a:avLst/>
        </a:prstGeom>
      </xdr:spPr>
    </xdr:pic>
    <xdr:clientData/>
  </xdr:twoCellAnchor>
  <xdr:twoCellAnchor editAs="oneCell">
    <xdr:from>
      <xdr:col>8</xdr:col>
      <xdr:colOff>73529</xdr:colOff>
      <xdr:row>1</xdr:row>
      <xdr:rowOff>342700</xdr:rowOff>
    </xdr:from>
    <xdr:to>
      <xdr:col>12</xdr:col>
      <xdr:colOff>680021</xdr:colOff>
      <xdr:row>1</xdr:row>
      <xdr:rowOff>1963462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28ECB3C-F3D5-4499-960F-81AD3A3824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10" t="29936" r="18456" b="15033"/>
        <a:stretch/>
      </xdr:blipFill>
      <xdr:spPr>
        <a:xfrm>
          <a:off x="4157849" y="754180"/>
          <a:ext cx="2343852" cy="1620762"/>
        </a:xfrm>
        <a:prstGeom prst="rect">
          <a:avLst/>
        </a:prstGeom>
      </xdr:spPr>
    </xdr:pic>
    <xdr:clientData/>
  </xdr:twoCellAnchor>
  <xdr:twoCellAnchor editAs="oneCell">
    <xdr:from>
      <xdr:col>12</xdr:col>
      <xdr:colOff>737553</xdr:colOff>
      <xdr:row>1</xdr:row>
      <xdr:rowOff>318509</xdr:rowOff>
    </xdr:from>
    <xdr:to>
      <xdr:col>15</xdr:col>
      <xdr:colOff>632986</xdr:colOff>
      <xdr:row>1</xdr:row>
      <xdr:rowOff>1890245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8DB3CC2-EDC6-4255-B8AA-9B27BE9A98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64" t="31037" r="26237" b="13931"/>
        <a:stretch/>
      </xdr:blipFill>
      <xdr:spPr>
        <a:xfrm>
          <a:off x="6559233" y="729989"/>
          <a:ext cx="2135713" cy="1571736"/>
        </a:xfrm>
        <a:prstGeom prst="rect">
          <a:avLst/>
        </a:prstGeom>
      </xdr:spPr>
    </xdr:pic>
    <xdr:clientData/>
  </xdr:twoCellAnchor>
  <xdr:twoCellAnchor editAs="oneCell">
    <xdr:from>
      <xdr:col>19</xdr:col>
      <xdr:colOff>54814</xdr:colOff>
      <xdr:row>1</xdr:row>
      <xdr:rowOff>96764</xdr:rowOff>
    </xdr:from>
    <xdr:to>
      <xdr:col>24</xdr:col>
      <xdr:colOff>417959</xdr:colOff>
      <xdr:row>1</xdr:row>
      <xdr:rowOff>2104572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ED5F813-481D-4119-BACD-9CB0AB420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67" t="21572" r="19234" b="29560"/>
        <a:stretch/>
      </xdr:blipFill>
      <xdr:spPr>
        <a:xfrm>
          <a:off x="10166554" y="508244"/>
          <a:ext cx="3144445" cy="2007808"/>
        </a:xfrm>
        <a:prstGeom prst="rect">
          <a:avLst/>
        </a:prstGeom>
      </xdr:spPr>
    </xdr:pic>
    <xdr:clientData/>
  </xdr:twoCellAnchor>
  <xdr:twoCellAnchor editAs="oneCell">
    <xdr:from>
      <xdr:col>24</xdr:col>
      <xdr:colOff>329259</xdr:colOff>
      <xdr:row>1</xdr:row>
      <xdr:rowOff>364202</xdr:rowOff>
    </xdr:from>
    <xdr:to>
      <xdr:col>29</xdr:col>
      <xdr:colOff>314863</xdr:colOff>
      <xdr:row>1</xdr:row>
      <xdr:rowOff>1984964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B92D432-8B7D-4A02-A307-1386916945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10" t="29936" r="18456" b="15033"/>
        <a:stretch/>
      </xdr:blipFill>
      <xdr:spPr>
        <a:xfrm>
          <a:off x="13222299" y="775682"/>
          <a:ext cx="2355424" cy="1620762"/>
        </a:xfrm>
        <a:prstGeom prst="rect">
          <a:avLst/>
        </a:prstGeom>
      </xdr:spPr>
    </xdr:pic>
    <xdr:clientData/>
  </xdr:twoCellAnchor>
  <xdr:twoCellAnchor editAs="oneCell">
    <xdr:from>
      <xdr:col>29</xdr:col>
      <xdr:colOff>306543</xdr:colOff>
      <xdr:row>1</xdr:row>
      <xdr:rowOff>368234</xdr:rowOff>
    </xdr:from>
    <xdr:to>
      <xdr:col>32</xdr:col>
      <xdr:colOff>540642</xdr:colOff>
      <xdr:row>1</xdr:row>
      <xdr:rowOff>1939970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DE53D84-FAEA-4D1B-8E64-6AD79B8E1F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64" t="31037" r="26237" b="13931"/>
        <a:stretch/>
      </xdr:blipFill>
      <xdr:spPr>
        <a:xfrm>
          <a:off x="15569403" y="779714"/>
          <a:ext cx="2131479" cy="15717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114300</xdr:colOff>
      <xdr:row>25</xdr:row>
      <xdr:rowOff>133180</xdr:rowOff>
    </xdr:from>
    <xdr:to>
      <xdr:col>2</xdr:col>
      <xdr:colOff>1424044</xdr:colOff>
      <xdr:row>31</xdr:row>
      <xdr:rowOff>60571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D019989-8813-4EC6-A64D-17EF9F9D79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465" b="3672"/>
        <a:stretch/>
      </xdr:blipFill>
      <xdr:spPr>
        <a:xfrm>
          <a:off x="190500" y="4809955"/>
          <a:ext cx="2767069" cy="1279941"/>
        </a:xfrm>
        <a:prstGeom prst="rect">
          <a:avLst/>
        </a:prstGeom>
      </xdr:spPr>
    </xdr:pic>
    <xdr:clientData/>
  </xdr:twoCellAnchor>
  <xdr:twoCellAnchor editAs="absolute">
    <xdr:from>
      <xdr:col>12</xdr:col>
      <xdr:colOff>247721</xdr:colOff>
      <xdr:row>1</xdr:row>
      <xdr:rowOff>85725</xdr:rowOff>
    </xdr:from>
    <xdr:to>
      <xdr:col>15</xdr:col>
      <xdr:colOff>129860</xdr:colOff>
      <xdr:row>7</xdr:row>
      <xdr:rowOff>34096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77616E8-D946-4C89-81E7-7720820BFC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0858"/>
        <a:stretch/>
      </xdr:blipFill>
      <xdr:spPr bwMode="auto">
        <a:xfrm>
          <a:off x="12887396" y="285750"/>
          <a:ext cx="3463539" cy="1100896"/>
        </a:xfrm>
        <a:prstGeom prst="rect">
          <a:avLst/>
        </a:prstGeom>
      </xdr:spPr>
    </xdr:pic>
    <xdr:clientData/>
  </xdr:twoCellAnchor>
  <xdr:twoCellAnchor editAs="absolute">
    <xdr:from>
      <xdr:col>12</xdr:col>
      <xdr:colOff>247650</xdr:colOff>
      <xdr:row>7</xdr:row>
      <xdr:rowOff>130962</xdr:rowOff>
    </xdr:from>
    <xdr:to>
      <xdr:col>15</xdr:col>
      <xdr:colOff>142874</xdr:colOff>
      <xdr:row>13</xdr:row>
      <xdr:rowOff>177813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4116A13-0D4C-4BA9-9094-EF3E3FAC7D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5325"/>
        <a:stretch/>
      </xdr:blipFill>
      <xdr:spPr bwMode="auto">
        <a:xfrm>
          <a:off x="12887325" y="1483512"/>
          <a:ext cx="3476624" cy="1161276"/>
        </a:xfrm>
        <a:prstGeom prst="rect">
          <a:avLst/>
        </a:prstGeom>
      </xdr:spPr>
    </xdr:pic>
    <xdr:clientData/>
  </xdr:twoCellAnchor>
  <xdr:twoCellAnchor editAs="absolute">
    <xdr:from>
      <xdr:col>13</xdr:col>
      <xdr:colOff>85727</xdr:colOff>
      <xdr:row>14</xdr:row>
      <xdr:rowOff>83061</xdr:rowOff>
    </xdr:from>
    <xdr:to>
      <xdr:col>14</xdr:col>
      <xdr:colOff>723901</xdr:colOff>
      <xdr:row>18</xdr:row>
      <xdr:rowOff>179521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BD80775-23C9-412B-BC9C-B41229BD3C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3" t="30986" r="26087" b="30436"/>
        <a:stretch/>
      </xdr:blipFill>
      <xdr:spPr>
        <a:xfrm>
          <a:off x="14125577" y="2731011"/>
          <a:ext cx="1419224" cy="829885"/>
        </a:xfrm>
        <a:prstGeom prst="rect">
          <a:avLst/>
        </a:prstGeom>
      </xdr:spPr>
    </xdr:pic>
    <xdr:clientData/>
  </xdr:twoCellAnchor>
  <xdr:twoCellAnchor editAs="absolute">
    <xdr:from>
      <xdr:col>3</xdr:col>
      <xdr:colOff>19051</xdr:colOff>
      <xdr:row>25</xdr:row>
      <xdr:rowOff>122393</xdr:rowOff>
    </xdr:from>
    <xdr:to>
      <xdr:col>7</xdr:col>
      <xdr:colOff>250142</xdr:colOff>
      <xdr:row>31</xdr:row>
      <xdr:rowOff>47431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C6EDFE8-2359-4ADF-A6BA-E39AF9A59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95626" y="4799168"/>
          <a:ext cx="2964766" cy="1277588"/>
        </a:xfrm>
        <a:prstGeom prst="rect">
          <a:avLst/>
        </a:prstGeom>
      </xdr:spPr>
    </xdr:pic>
    <xdr:clientData/>
  </xdr:twoCellAnchor>
  <xdr:twoCellAnchor editAs="absolute">
    <xdr:from>
      <xdr:col>13</xdr:col>
      <xdr:colOff>133350</xdr:colOff>
      <xdr:row>37</xdr:row>
      <xdr:rowOff>38101</xdr:rowOff>
    </xdr:from>
    <xdr:to>
      <xdr:col>15</xdr:col>
      <xdr:colOff>398823</xdr:colOff>
      <xdr:row>41</xdr:row>
      <xdr:rowOff>155105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E7477ED-6A51-4788-9D47-40C389F79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173200" y="7362826"/>
          <a:ext cx="2446698" cy="840904"/>
        </a:xfrm>
        <a:prstGeom prst="rect">
          <a:avLst/>
        </a:prstGeom>
      </xdr:spPr>
    </xdr:pic>
    <xdr:clientData/>
  </xdr:twoCellAnchor>
  <xdr:twoCellAnchor editAs="oneCell">
    <xdr:from>
      <xdr:col>13</xdr:col>
      <xdr:colOff>250616</xdr:colOff>
      <xdr:row>52</xdr:row>
      <xdr:rowOff>154553</xdr:rowOff>
    </xdr:from>
    <xdr:to>
      <xdr:col>15</xdr:col>
      <xdr:colOff>238125</xdr:colOff>
      <xdr:row>58</xdr:row>
      <xdr:rowOff>114300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C322D8A-118D-4835-81D3-4A672A6966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53" t="18129" r="18421" b="24795"/>
        <a:stretch/>
      </xdr:blipFill>
      <xdr:spPr>
        <a:xfrm>
          <a:off x="14218076" y="10525373"/>
          <a:ext cx="2166829" cy="1150372"/>
        </a:xfrm>
        <a:prstGeom prst="rect">
          <a:avLst/>
        </a:prstGeom>
      </xdr:spPr>
    </xdr:pic>
    <xdr:clientData/>
  </xdr:twoCellAnchor>
  <xdr:twoCellAnchor editAs="absolute">
    <xdr:from>
      <xdr:col>13</xdr:col>
      <xdr:colOff>581025</xdr:colOff>
      <xdr:row>24</xdr:row>
      <xdr:rowOff>9526</xdr:rowOff>
    </xdr:from>
    <xdr:to>
      <xdr:col>15</xdr:col>
      <xdr:colOff>183890</xdr:colOff>
      <xdr:row>28</xdr:row>
      <xdr:rowOff>28576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81606ECB-F0F6-4140-8D02-386E3439B7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0" t="35252" r="27367" b="34393"/>
        <a:stretch/>
      </xdr:blipFill>
      <xdr:spPr>
        <a:xfrm>
          <a:off x="14620875" y="4486276"/>
          <a:ext cx="1784090" cy="828675"/>
        </a:xfrm>
        <a:prstGeom prst="rect">
          <a:avLst/>
        </a:prstGeom>
      </xdr:spPr>
    </xdr:pic>
    <xdr:clientData/>
  </xdr:twoCellAnchor>
  <xdr:twoCellAnchor editAs="absolute">
    <xdr:from>
      <xdr:col>13</xdr:col>
      <xdr:colOff>571500</xdr:colOff>
      <xdr:row>19</xdr:row>
      <xdr:rowOff>9525</xdr:rowOff>
    </xdr:from>
    <xdr:to>
      <xdr:col>15</xdr:col>
      <xdr:colOff>161925</xdr:colOff>
      <xdr:row>23</xdr:row>
      <xdr:rowOff>9525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B1B8FBC-A2AA-4A52-87D2-8CDBAE8D22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5" t="32318" r="6927" b="21407"/>
        <a:stretch/>
      </xdr:blipFill>
      <xdr:spPr>
        <a:xfrm>
          <a:off x="14611350" y="3571875"/>
          <a:ext cx="1771650" cy="723900"/>
        </a:xfrm>
        <a:prstGeom prst="rect">
          <a:avLst/>
        </a:prstGeom>
      </xdr:spPr>
    </xdr:pic>
    <xdr:clientData/>
  </xdr:twoCellAnchor>
  <xdr:twoCellAnchor editAs="oneCell">
    <xdr:from>
      <xdr:col>13</xdr:col>
      <xdr:colOff>152400</xdr:colOff>
      <xdr:row>58</xdr:row>
      <xdr:rowOff>161925</xdr:rowOff>
    </xdr:from>
    <xdr:to>
      <xdr:col>15</xdr:col>
      <xdr:colOff>365379</xdr:colOff>
      <xdr:row>62</xdr:row>
      <xdr:rowOff>102064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8547447A-ABB3-4143-A10F-6A598363E7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21975"/>
        <a:stretch/>
      </xdr:blipFill>
      <xdr:spPr>
        <a:xfrm>
          <a:off x="14192250" y="11487150"/>
          <a:ext cx="2394204" cy="1073614"/>
        </a:xfrm>
        <a:prstGeom prst="rect">
          <a:avLst/>
        </a:prstGeom>
      </xdr:spPr>
    </xdr:pic>
    <xdr:clientData/>
  </xdr:twoCellAnchor>
  <xdr:twoCellAnchor editAs="absolute">
    <xdr:from>
      <xdr:col>12</xdr:col>
      <xdr:colOff>9526</xdr:colOff>
      <xdr:row>36</xdr:row>
      <xdr:rowOff>95249</xdr:rowOff>
    </xdr:from>
    <xdr:to>
      <xdr:col>12</xdr:col>
      <xdr:colOff>1343025</xdr:colOff>
      <xdr:row>41</xdr:row>
      <xdr:rowOff>174306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7CCC992-F829-49D5-920F-F59D1B0E3E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75" t="29546" r="17773" b="12018"/>
        <a:stretch/>
      </xdr:blipFill>
      <xdr:spPr>
        <a:xfrm>
          <a:off x="12649201" y="7229474"/>
          <a:ext cx="1333499" cy="993457"/>
        </a:xfrm>
        <a:prstGeom prst="rect">
          <a:avLst/>
        </a:prstGeom>
      </xdr:spPr>
    </xdr:pic>
    <xdr:clientData/>
  </xdr:twoCellAnchor>
  <xdr:twoCellAnchor editAs="absolute">
    <xdr:from>
      <xdr:col>9</xdr:col>
      <xdr:colOff>28575</xdr:colOff>
      <xdr:row>36</xdr:row>
      <xdr:rowOff>66675</xdr:rowOff>
    </xdr:from>
    <xdr:to>
      <xdr:col>10</xdr:col>
      <xdr:colOff>76200</xdr:colOff>
      <xdr:row>42</xdr:row>
      <xdr:rowOff>76199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2ACC20C-6A3F-4E5D-AAEA-75ADA32F44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30" t="29120" r="20197" b="14559"/>
        <a:stretch/>
      </xdr:blipFill>
      <xdr:spPr>
        <a:xfrm>
          <a:off x="8467725" y="7200900"/>
          <a:ext cx="1447800" cy="1104899"/>
        </a:xfrm>
        <a:prstGeom prst="rect">
          <a:avLst/>
        </a:prstGeom>
      </xdr:spPr>
    </xdr:pic>
    <xdr:clientData/>
  </xdr:twoCellAnchor>
  <xdr:twoCellAnchor editAs="absolute">
    <xdr:from>
      <xdr:col>11</xdr:col>
      <xdr:colOff>53341</xdr:colOff>
      <xdr:row>36</xdr:row>
      <xdr:rowOff>66675</xdr:rowOff>
    </xdr:from>
    <xdr:to>
      <xdr:col>12</xdr:col>
      <xdr:colOff>4458</xdr:colOff>
      <xdr:row>41</xdr:row>
      <xdr:rowOff>123825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4542975-7869-471E-A70F-E8B29F0D15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84" t="29815" r="24097" b="14228"/>
        <a:stretch/>
      </xdr:blipFill>
      <xdr:spPr>
        <a:xfrm>
          <a:off x="11292841" y="7200900"/>
          <a:ext cx="1351292" cy="971550"/>
        </a:xfrm>
        <a:prstGeom prst="rect">
          <a:avLst/>
        </a:prstGeom>
      </xdr:spPr>
    </xdr:pic>
    <xdr:clientData/>
  </xdr:twoCellAnchor>
  <xdr:twoCellAnchor editAs="absolute">
    <xdr:from>
      <xdr:col>10</xdr:col>
      <xdr:colOff>59055</xdr:colOff>
      <xdr:row>36</xdr:row>
      <xdr:rowOff>61080</xdr:rowOff>
    </xdr:from>
    <xdr:to>
      <xdr:col>11</xdr:col>
      <xdr:colOff>154305</xdr:colOff>
      <xdr:row>41</xdr:row>
      <xdr:rowOff>176746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118E15BF-69BC-4BD0-B5B5-D3515A62B8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52" t="28478" r="24602" b="16226"/>
        <a:stretch/>
      </xdr:blipFill>
      <xdr:spPr>
        <a:xfrm>
          <a:off x="9898380" y="7195305"/>
          <a:ext cx="1495425" cy="1030066"/>
        </a:xfrm>
        <a:prstGeom prst="rect">
          <a:avLst/>
        </a:prstGeom>
      </xdr:spPr>
    </xdr:pic>
    <xdr:clientData/>
  </xdr:twoCellAnchor>
  <xdr:twoCellAnchor editAs="oneCell">
    <xdr:from>
      <xdr:col>13</xdr:col>
      <xdr:colOff>581025</xdr:colOff>
      <xdr:row>29</xdr:row>
      <xdr:rowOff>104777</xdr:rowOff>
    </xdr:from>
    <xdr:to>
      <xdr:col>15</xdr:col>
      <xdr:colOff>200025</xdr:colOff>
      <xdr:row>32</xdr:row>
      <xdr:rowOff>81005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A37AE5AC-D189-4C01-9FCF-BFCAF3D899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9" t="24912" r="1853" b="19278"/>
        <a:stretch/>
      </xdr:blipFill>
      <xdr:spPr>
        <a:xfrm>
          <a:off x="14544675" y="5638802"/>
          <a:ext cx="1800225" cy="795378"/>
        </a:xfrm>
        <a:prstGeom prst="rect">
          <a:avLst/>
        </a:prstGeom>
      </xdr:spPr>
    </xdr:pic>
    <xdr:clientData/>
  </xdr:twoCellAnchor>
  <xdr:twoCellAnchor editAs="oneCell">
    <xdr:from>
      <xdr:col>7</xdr:col>
      <xdr:colOff>371475</xdr:colOff>
      <xdr:row>25</xdr:row>
      <xdr:rowOff>122423</xdr:rowOff>
    </xdr:from>
    <xdr:to>
      <xdr:col>8</xdr:col>
      <xdr:colOff>933450</xdr:colOff>
      <xdr:row>31</xdr:row>
      <xdr:rowOff>47681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B12328FA-16BD-7135-6F1A-0C2F70ED0A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3243" t="8228" r="2994" b="5191"/>
        <a:stretch>
          <a:fillRect/>
        </a:stretch>
      </xdr:blipFill>
      <xdr:spPr>
        <a:xfrm>
          <a:off x="6181725" y="4799198"/>
          <a:ext cx="2143125" cy="12778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66674</xdr:colOff>
      <xdr:row>18</xdr:row>
      <xdr:rowOff>86690</xdr:rowOff>
    </xdr:from>
    <xdr:to>
      <xdr:col>7</xdr:col>
      <xdr:colOff>729556</xdr:colOff>
      <xdr:row>26</xdr:row>
      <xdr:rowOff>57150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769D3FC-453B-4AFB-8B1A-B032E81A81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465" b="3672"/>
        <a:stretch/>
      </xdr:blipFill>
      <xdr:spPr>
        <a:xfrm>
          <a:off x="4381499" y="3468065"/>
          <a:ext cx="3663257" cy="1694485"/>
        </a:xfrm>
        <a:prstGeom prst="rect">
          <a:avLst/>
        </a:prstGeom>
      </xdr:spPr>
    </xdr:pic>
    <xdr:clientData/>
  </xdr:twoCellAnchor>
  <xdr:twoCellAnchor editAs="absolute">
    <xdr:from>
      <xdr:col>11</xdr:col>
      <xdr:colOff>390596</xdr:colOff>
      <xdr:row>1</xdr:row>
      <xdr:rowOff>85725</xdr:rowOff>
    </xdr:from>
    <xdr:to>
      <xdr:col>14</xdr:col>
      <xdr:colOff>272735</xdr:colOff>
      <xdr:row>7</xdr:row>
      <xdr:rowOff>34096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6953FA8-9277-4CEF-8654-11C579564A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0858"/>
        <a:stretch/>
      </xdr:blipFill>
      <xdr:spPr bwMode="auto">
        <a:xfrm>
          <a:off x="12820721" y="285750"/>
          <a:ext cx="3463539" cy="1100896"/>
        </a:xfrm>
        <a:prstGeom prst="rect">
          <a:avLst/>
        </a:prstGeom>
      </xdr:spPr>
    </xdr:pic>
    <xdr:clientData/>
  </xdr:twoCellAnchor>
  <xdr:twoCellAnchor editAs="absolute">
    <xdr:from>
      <xdr:col>11</xdr:col>
      <xdr:colOff>390525</xdr:colOff>
      <xdr:row>7</xdr:row>
      <xdr:rowOff>130962</xdr:rowOff>
    </xdr:from>
    <xdr:to>
      <xdr:col>14</xdr:col>
      <xdr:colOff>285749</xdr:colOff>
      <xdr:row>13</xdr:row>
      <xdr:rowOff>177813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690105D-E26F-453C-9F6C-8549E955F9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5325"/>
        <a:stretch/>
      </xdr:blipFill>
      <xdr:spPr bwMode="auto">
        <a:xfrm>
          <a:off x="12820650" y="1483512"/>
          <a:ext cx="3476624" cy="1161276"/>
        </a:xfrm>
        <a:prstGeom prst="rect">
          <a:avLst/>
        </a:prstGeom>
      </xdr:spPr>
    </xdr:pic>
    <xdr:clientData/>
  </xdr:twoCellAnchor>
  <xdr:twoCellAnchor editAs="absolute">
    <xdr:from>
      <xdr:col>12</xdr:col>
      <xdr:colOff>152402</xdr:colOff>
      <xdr:row>14</xdr:row>
      <xdr:rowOff>4038</xdr:rowOff>
    </xdr:from>
    <xdr:to>
      <xdr:col>13</xdr:col>
      <xdr:colOff>1009650</xdr:colOff>
      <xdr:row>19</xdr:row>
      <xdr:rowOff>47625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717FC5D7-FFC5-4FE7-A50C-3CD54337B6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3" t="30986" r="26087" b="30436"/>
        <a:stretch/>
      </xdr:blipFill>
      <xdr:spPr>
        <a:xfrm>
          <a:off x="13982702" y="2651988"/>
          <a:ext cx="1638298" cy="957987"/>
        </a:xfrm>
        <a:prstGeom prst="rect">
          <a:avLst/>
        </a:prstGeom>
      </xdr:spPr>
    </xdr:pic>
    <xdr:clientData/>
  </xdr:twoCellAnchor>
  <xdr:twoCellAnchor editAs="absolute">
    <xdr:from>
      <xdr:col>5</xdr:col>
      <xdr:colOff>66675</xdr:colOff>
      <xdr:row>7</xdr:row>
      <xdr:rowOff>0</xdr:rowOff>
    </xdr:from>
    <xdr:to>
      <xdr:col>7</xdr:col>
      <xdr:colOff>735512</xdr:colOff>
      <xdr:row>15</xdr:row>
      <xdr:rowOff>104775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C34D5F4-F993-2EC7-1250-2CA2CDFF4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81500" y="1352550"/>
          <a:ext cx="3669212" cy="1581150"/>
        </a:xfrm>
        <a:prstGeom prst="rect">
          <a:avLst/>
        </a:prstGeom>
      </xdr:spPr>
    </xdr:pic>
    <xdr:clientData/>
  </xdr:twoCellAnchor>
  <xdr:twoCellAnchor editAs="absolute">
    <xdr:from>
      <xdr:col>12</xdr:col>
      <xdr:colOff>114300</xdr:colOff>
      <xdr:row>37</xdr:row>
      <xdr:rowOff>76201</xdr:rowOff>
    </xdr:from>
    <xdr:to>
      <xdr:col>14</xdr:col>
      <xdr:colOff>379773</xdr:colOff>
      <xdr:row>42</xdr:row>
      <xdr:rowOff>12230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F19C642-79D8-54CE-5952-6D5DDB9A3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944600" y="7581901"/>
          <a:ext cx="2446698" cy="840904"/>
        </a:xfrm>
        <a:prstGeom prst="rect">
          <a:avLst/>
        </a:prstGeom>
      </xdr:spPr>
    </xdr:pic>
    <xdr:clientData/>
  </xdr:twoCellAnchor>
  <xdr:twoCellAnchor editAs="oneCell">
    <xdr:from>
      <xdr:col>12</xdr:col>
      <xdr:colOff>250616</xdr:colOff>
      <xdr:row>52</xdr:row>
      <xdr:rowOff>154553</xdr:rowOff>
    </xdr:from>
    <xdr:to>
      <xdr:col>14</xdr:col>
      <xdr:colOff>238125</xdr:colOff>
      <xdr:row>58</xdr:row>
      <xdr:rowOff>123825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F1BC954-401E-C87D-43A4-004F330405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53" t="18129" r="18421" b="24795"/>
        <a:stretch/>
      </xdr:blipFill>
      <xdr:spPr>
        <a:xfrm>
          <a:off x="14214266" y="10660628"/>
          <a:ext cx="2168734" cy="1150372"/>
        </a:xfrm>
        <a:prstGeom prst="rect">
          <a:avLst/>
        </a:prstGeom>
      </xdr:spPr>
    </xdr:pic>
    <xdr:clientData/>
  </xdr:twoCellAnchor>
  <xdr:twoCellAnchor editAs="absolute">
    <xdr:from>
      <xdr:col>12</xdr:col>
      <xdr:colOff>704850</xdr:colOff>
      <xdr:row>24</xdr:row>
      <xdr:rowOff>133351</xdr:rowOff>
    </xdr:from>
    <xdr:to>
      <xdr:col>14</xdr:col>
      <xdr:colOff>307715</xdr:colOff>
      <xdr:row>28</xdr:row>
      <xdr:rowOff>28576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83D1487C-1D83-43A8-A783-F59BB38CB6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0" t="35252" r="27367" b="34393"/>
        <a:stretch/>
      </xdr:blipFill>
      <xdr:spPr>
        <a:xfrm>
          <a:off x="14535150" y="4743451"/>
          <a:ext cx="1784090" cy="828675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152400</xdr:colOff>
      <xdr:row>58</xdr:row>
      <xdr:rowOff>161925</xdr:rowOff>
    </xdr:from>
    <xdr:to>
      <xdr:col>14</xdr:col>
      <xdr:colOff>365379</xdr:colOff>
      <xdr:row>62</xdr:row>
      <xdr:rowOff>111589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6959A029-AA30-8845-0809-771B44FCC9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21975"/>
        <a:stretch/>
      </xdr:blipFill>
      <xdr:spPr>
        <a:xfrm>
          <a:off x="14116050" y="11849100"/>
          <a:ext cx="2394204" cy="1073614"/>
        </a:xfrm>
        <a:prstGeom prst="rect">
          <a:avLst/>
        </a:prstGeom>
      </xdr:spPr>
    </xdr:pic>
    <xdr:clientData/>
  </xdr:twoCellAnchor>
  <xdr:twoCellAnchor editAs="absolute">
    <xdr:from>
      <xdr:col>11</xdr:col>
      <xdr:colOff>47626</xdr:colOff>
      <xdr:row>36</xdr:row>
      <xdr:rowOff>104774</xdr:rowOff>
    </xdr:from>
    <xdr:to>
      <xdr:col>11</xdr:col>
      <xdr:colOff>1381125</xdr:colOff>
      <xdr:row>42</xdr:row>
      <xdr:rowOff>2856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12EFDC5-99F9-4DE8-A961-F70B3FC90D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75" t="29546" r="17773" b="12018"/>
        <a:stretch/>
      </xdr:blipFill>
      <xdr:spPr>
        <a:xfrm>
          <a:off x="12477751" y="7419974"/>
          <a:ext cx="1333499" cy="993457"/>
        </a:xfrm>
        <a:prstGeom prst="rect">
          <a:avLst/>
        </a:prstGeom>
      </xdr:spPr>
    </xdr:pic>
    <xdr:clientData/>
  </xdr:twoCellAnchor>
  <xdr:twoCellAnchor editAs="absolute">
    <xdr:from>
      <xdr:col>8</xdr:col>
      <xdr:colOff>66675</xdr:colOff>
      <xdr:row>36</xdr:row>
      <xdr:rowOff>76200</xdr:rowOff>
    </xdr:from>
    <xdr:to>
      <xdr:col>9</xdr:col>
      <xdr:colOff>114300</xdr:colOff>
      <xdr:row>42</xdr:row>
      <xdr:rowOff>85724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89677FB3-ADF1-4CC8-9E46-19AA938B27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30" t="29120" r="20197" b="14559"/>
        <a:stretch/>
      </xdr:blipFill>
      <xdr:spPr>
        <a:xfrm>
          <a:off x="8296275" y="7391400"/>
          <a:ext cx="1447800" cy="1104899"/>
        </a:xfrm>
        <a:prstGeom prst="rect">
          <a:avLst/>
        </a:prstGeom>
      </xdr:spPr>
    </xdr:pic>
    <xdr:clientData/>
  </xdr:twoCellAnchor>
  <xdr:twoCellAnchor editAs="absolute">
    <xdr:from>
      <xdr:col>10</xdr:col>
      <xdr:colOff>91441</xdr:colOff>
      <xdr:row>36</xdr:row>
      <xdr:rowOff>76200</xdr:rowOff>
    </xdr:from>
    <xdr:to>
      <xdr:col>11</xdr:col>
      <xdr:colOff>42558</xdr:colOff>
      <xdr:row>41</xdr:row>
      <xdr:rowOff>133350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F80684D1-6EBC-4FDC-842E-45965498D1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84" t="29815" r="24097" b="14228"/>
        <a:stretch/>
      </xdr:blipFill>
      <xdr:spPr>
        <a:xfrm>
          <a:off x="11121391" y="7391400"/>
          <a:ext cx="1351292" cy="971550"/>
        </a:xfrm>
        <a:prstGeom prst="rect">
          <a:avLst/>
        </a:prstGeom>
      </xdr:spPr>
    </xdr:pic>
    <xdr:clientData/>
  </xdr:twoCellAnchor>
  <xdr:twoCellAnchor editAs="absolute">
    <xdr:from>
      <xdr:col>9</xdr:col>
      <xdr:colOff>97155</xdr:colOff>
      <xdr:row>36</xdr:row>
      <xdr:rowOff>70605</xdr:rowOff>
    </xdr:from>
    <xdr:to>
      <xdr:col>10</xdr:col>
      <xdr:colOff>192405</xdr:colOff>
      <xdr:row>42</xdr:row>
      <xdr:rowOff>5296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648E529E-C8D1-17FE-8C2D-FAF287A7F5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52" t="28478" r="24602" b="16226"/>
        <a:stretch/>
      </xdr:blipFill>
      <xdr:spPr>
        <a:xfrm>
          <a:off x="9726930" y="7385805"/>
          <a:ext cx="1495425" cy="1030066"/>
        </a:xfrm>
        <a:prstGeom prst="rect">
          <a:avLst/>
        </a:prstGeom>
      </xdr:spPr>
    </xdr:pic>
    <xdr:clientData/>
  </xdr:twoCellAnchor>
  <xdr:twoCellAnchor editAs="oneCell">
    <xdr:from>
      <xdr:col>12</xdr:col>
      <xdr:colOff>704850</xdr:colOff>
      <xdr:row>29</xdr:row>
      <xdr:rowOff>57152</xdr:rowOff>
    </xdr:from>
    <xdr:to>
      <xdr:col>14</xdr:col>
      <xdr:colOff>323850</xdr:colOff>
      <xdr:row>32</xdr:row>
      <xdr:rowOff>109580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61E980C-2E04-4989-8F35-FFC498A412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9" t="24912" r="1853" b="19278"/>
        <a:stretch/>
      </xdr:blipFill>
      <xdr:spPr>
        <a:xfrm>
          <a:off x="14535150" y="5848352"/>
          <a:ext cx="1800225" cy="795378"/>
        </a:xfrm>
        <a:prstGeom prst="rect">
          <a:avLst/>
        </a:prstGeom>
      </xdr:spPr>
    </xdr:pic>
    <xdr:clientData/>
  </xdr:twoCellAnchor>
  <xdr:twoCellAnchor editAs="absolute">
    <xdr:from>
      <xdr:col>12</xdr:col>
      <xdr:colOff>704850</xdr:colOff>
      <xdr:row>19</xdr:row>
      <xdr:rowOff>76200</xdr:rowOff>
    </xdr:from>
    <xdr:to>
      <xdr:col>14</xdr:col>
      <xdr:colOff>295275</xdr:colOff>
      <xdr:row>23</xdr:row>
      <xdr:rowOff>76200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9492B11E-8937-4EC9-A90C-94B185D919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5" t="32318" r="6927" b="21407"/>
        <a:stretch/>
      </xdr:blipFill>
      <xdr:spPr>
        <a:xfrm>
          <a:off x="14535150" y="3638550"/>
          <a:ext cx="177165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D6DF3D7-A9A2-4C53-A3CC-2F0A5E4D7D01}">
  <we:reference id="wa200005271" version="2.5.5.0" store="ru-RU" storeType="OMEX"/>
  <we:alternateReferences>
    <we:reference id="wa200005271" version="2.5.5.0" store="wa200005271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C92F-3315-494F-92D1-45B76D7B7D16}">
  <sheetPr>
    <tabColor rgb="FFFFC000"/>
    <pageSetUpPr fitToPage="1"/>
  </sheetPr>
  <dimension ref="A1:AL46"/>
  <sheetViews>
    <sheetView tabSelected="1" zoomScale="68" zoomScaleNormal="68" workbookViewId="0">
      <selection activeCell="N25" sqref="N25"/>
    </sheetView>
  </sheetViews>
  <sheetFormatPr defaultRowHeight="13.8" x14ac:dyDescent="0.3"/>
  <cols>
    <col min="1" max="1" width="2.77734375" style="8" customWidth="1"/>
    <col min="2" max="2" width="10.5546875" style="8" customWidth="1"/>
    <col min="3" max="9" width="7.6640625" style="8" customWidth="1"/>
    <col min="10" max="10" width="2.88671875" style="8" customWidth="1"/>
    <col min="11" max="11" width="3.109375" style="8" customWidth="1"/>
    <col min="12" max="12" width="10.109375" style="8" customWidth="1"/>
    <col min="13" max="19" width="8.109375" style="8" customWidth="1"/>
    <col min="20" max="20" width="2.77734375" style="8" customWidth="1"/>
    <col min="21" max="21" width="4.21875" style="8" customWidth="1"/>
    <col min="22" max="22" width="10.109375" style="8" customWidth="1"/>
    <col min="23" max="29" width="8.109375" style="8" customWidth="1"/>
    <col min="30" max="30" width="3.21875" style="8" customWidth="1"/>
    <col min="31" max="31" width="3" style="8" customWidth="1"/>
    <col min="32" max="32" width="11" style="8" customWidth="1"/>
    <col min="33" max="36" width="9.21875" style="8" customWidth="1"/>
    <col min="37" max="38" width="3" style="8" customWidth="1"/>
    <col min="39" max="16384" width="8.88671875" style="8"/>
  </cols>
  <sheetData>
    <row r="1" spans="1:38" ht="68.400000000000006" customHeight="1" x14ac:dyDescent="0.3">
      <c r="A1" s="422" t="s">
        <v>128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22"/>
      <c r="AF1" s="422"/>
      <c r="AG1" s="422"/>
      <c r="AH1" s="422"/>
      <c r="AI1" s="422"/>
      <c r="AJ1" s="422"/>
      <c r="AK1" s="48"/>
      <c r="AL1" s="48"/>
    </row>
    <row r="2" spans="1:38" ht="32.4" customHeight="1" x14ac:dyDescent="0.3">
      <c r="A2" s="426" t="s">
        <v>123</v>
      </c>
      <c r="B2" s="426"/>
      <c r="C2" s="426"/>
      <c r="D2" s="426"/>
      <c r="E2" s="426"/>
      <c r="F2" s="426"/>
      <c r="G2" s="426"/>
      <c r="H2" s="426"/>
      <c r="I2" s="426"/>
      <c r="J2" s="49"/>
      <c r="K2" s="426" t="s">
        <v>124</v>
      </c>
      <c r="L2" s="426"/>
      <c r="M2" s="426"/>
      <c r="N2" s="426"/>
      <c r="O2" s="426"/>
      <c r="P2" s="426"/>
      <c r="Q2" s="426"/>
      <c r="R2" s="426"/>
      <c r="S2" s="426"/>
      <c r="T2" s="49"/>
      <c r="U2" s="426" t="s">
        <v>207</v>
      </c>
      <c r="V2" s="426"/>
      <c r="W2" s="426"/>
      <c r="X2" s="426"/>
      <c r="Y2" s="426"/>
      <c r="Z2" s="426"/>
      <c r="AA2" s="426"/>
      <c r="AB2" s="426"/>
      <c r="AC2" s="426"/>
      <c r="AD2" s="50"/>
      <c r="AE2" s="426" t="s">
        <v>125</v>
      </c>
      <c r="AF2" s="426"/>
      <c r="AG2" s="426"/>
      <c r="AH2" s="426"/>
      <c r="AI2" s="426"/>
      <c r="AJ2" s="426"/>
      <c r="AK2" s="48"/>
      <c r="AL2" s="48"/>
    </row>
    <row r="3" spans="1:38" ht="169.8" customHeight="1" x14ac:dyDescent="0.3">
      <c r="A3" s="419"/>
      <c r="B3" s="419"/>
      <c r="C3" s="419"/>
      <c r="D3" s="419"/>
      <c r="E3" s="419"/>
      <c r="F3" s="419"/>
      <c r="G3" s="419"/>
      <c r="H3" s="419"/>
      <c r="I3" s="419"/>
      <c r="J3" s="25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  <c r="AC3" s="419"/>
      <c r="AD3" s="419"/>
      <c r="AE3" s="419"/>
      <c r="AF3" s="419"/>
      <c r="AG3" s="419"/>
      <c r="AH3" s="419"/>
      <c r="AI3" s="419"/>
      <c r="AJ3" s="419"/>
      <c r="AK3" s="9"/>
    </row>
    <row r="4" spans="1:38" ht="37.200000000000003" customHeight="1" x14ac:dyDescent="0.3">
      <c r="A4" s="423" t="s">
        <v>40</v>
      </c>
      <c r="B4" s="423"/>
      <c r="C4" s="423"/>
      <c r="D4" s="423"/>
      <c r="E4" s="423"/>
      <c r="F4" s="423"/>
      <c r="G4" s="423"/>
      <c r="H4" s="423"/>
      <c r="I4" s="423"/>
      <c r="J4" s="59"/>
      <c r="K4" s="423" t="s">
        <v>45</v>
      </c>
      <c r="L4" s="423"/>
      <c r="M4" s="423"/>
      <c r="N4" s="423"/>
      <c r="O4" s="423"/>
      <c r="P4" s="423"/>
      <c r="Q4" s="423"/>
      <c r="R4" s="423"/>
      <c r="S4" s="423"/>
      <c r="T4" s="100"/>
      <c r="U4" s="423" t="s">
        <v>208</v>
      </c>
      <c r="V4" s="423"/>
      <c r="W4" s="423"/>
      <c r="X4" s="423"/>
      <c r="Y4" s="423"/>
      <c r="Z4" s="423"/>
      <c r="AA4" s="423"/>
      <c r="AB4" s="423"/>
      <c r="AC4" s="423"/>
      <c r="AD4" s="60"/>
      <c r="AE4" s="424" t="s">
        <v>184</v>
      </c>
      <c r="AF4" s="424"/>
      <c r="AG4" s="424"/>
      <c r="AH4" s="424"/>
      <c r="AI4" s="424"/>
      <c r="AJ4" s="424"/>
      <c r="AK4" s="9"/>
    </row>
    <row r="5" spans="1:38" s="30" customFormat="1" ht="14.4" customHeight="1" x14ac:dyDescent="0.3">
      <c r="A5" s="46"/>
      <c r="B5" s="427" t="s">
        <v>43</v>
      </c>
      <c r="C5" s="427"/>
      <c r="D5" s="427"/>
      <c r="E5" s="427"/>
      <c r="F5" s="427"/>
      <c r="G5" s="427"/>
      <c r="H5" s="427"/>
      <c r="I5" s="427"/>
      <c r="J5" s="27"/>
      <c r="K5" s="47"/>
      <c r="L5" s="427" t="s">
        <v>57</v>
      </c>
      <c r="M5" s="427"/>
      <c r="N5" s="427"/>
      <c r="O5" s="427"/>
      <c r="P5" s="427"/>
      <c r="Q5" s="427"/>
      <c r="R5" s="427"/>
      <c r="S5" s="427"/>
      <c r="T5" s="100"/>
      <c r="U5" s="104"/>
      <c r="V5" s="427" t="s">
        <v>57</v>
      </c>
      <c r="W5" s="427"/>
      <c r="X5" s="427"/>
      <c r="Y5" s="427"/>
      <c r="Z5" s="427"/>
      <c r="AA5" s="427"/>
      <c r="AB5" s="427"/>
      <c r="AC5" s="427"/>
      <c r="AD5" s="28"/>
      <c r="AE5" s="56"/>
      <c r="AF5" s="427" t="s">
        <v>44</v>
      </c>
      <c r="AG5" s="427"/>
      <c r="AH5" s="427"/>
      <c r="AI5" s="427"/>
      <c r="AJ5" s="427"/>
      <c r="AK5" s="9"/>
      <c r="AL5" s="8"/>
    </row>
    <row r="6" spans="1:38" s="30" customFormat="1" ht="14.4" customHeight="1" x14ac:dyDescent="0.3">
      <c r="A6" s="46"/>
      <c r="B6" s="52"/>
      <c r="C6" s="53" t="s">
        <v>46</v>
      </c>
      <c r="D6" s="53" t="s">
        <v>47</v>
      </c>
      <c r="E6" s="53" t="s">
        <v>48</v>
      </c>
      <c r="F6" s="53" t="s">
        <v>49</v>
      </c>
      <c r="G6" s="53" t="s">
        <v>50</v>
      </c>
      <c r="H6" s="53" t="s">
        <v>51</v>
      </c>
      <c r="I6" s="53" t="s">
        <v>52</v>
      </c>
      <c r="J6" s="27"/>
      <c r="K6" s="47"/>
      <c r="L6" s="427"/>
      <c r="M6" s="427"/>
      <c r="N6" s="427"/>
      <c r="O6" s="427"/>
      <c r="P6" s="427"/>
      <c r="Q6" s="427"/>
      <c r="R6" s="427"/>
      <c r="S6" s="427"/>
      <c r="T6" s="100"/>
      <c r="U6" s="104"/>
      <c r="V6" s="427"/>
      <c r="W6" s="427"/>
      <c r="X6" s="427"/>
      <c r="Y6" s="427"/>
      <c r="Z6" s="427"/>
      <c r="AA6" s="427"/>
      <c r="AB6" s="427"/>
      <c r="AC6" s="427"/>
      <c r="AD6" s="28"/>
      <c r="AE6" s="56"/>
      <c r="AF6" s="57"/>
      <c r="AG6" s="58" t="s">
        <v>53</v>
      </c>
      <c r="AH6" s="58" t="s">
        <v>54</v>
      </c>
      <c r="AI6" s="58" t="s">
        <v>55</v>
      </c>
      <c r="AJ6" s="58" t="s">
        <v>56</v>
      </c>
      <c r="AK6" s="9"/>
      <c r="AL6" s="8"/>
    </row>
    <row r="7" spans="1:38" ht="14.4" customHeight="1" x14ac:dyDescent="0.3">
      <c r="A7" s="428" t="s">
        <v>186</v>
      </c>
      <c r="B7" s="54" t="s">
        <v>59</v>
      </c>
      <c r="C7" s="754">
        <v>14700</v>
      </c>
      <c r="D7" s="754">
        <v>14700</v>
      </c>
      <c r="E7" s="754">
        <v>17400</v>
      </c>
      <c r="F7" s="754">
        <v>20000</v>
      </c>
      <c r="G7" s="754">
        <v>22600</v>
      </c>
      <c r="H7" s="754">
        <v>25200</v>
      </c>
      <c r="I7" s="754">
        <v>27900</v>
      </c>
      <c r="J7" s="44"/>
      <c r="K7" s="428" t="s">
        <v>187</v>
      </c>
      <c r="L7" s="55"/>
      <c r="M7" s="53" t="s">
        <v>46</v>
      </c>
      <c r="N7" s="53" t="s">
        <v>47</v>
      </c>
      <c r="O7" s="53" t="s">
        <v>48</v>
      </c>
      <c r="P7" s="53" t="s">
        <v>49</v>
      </c>
      <c r="Q7" s="53" t="s">
        <v>50</v>
      </c>
      <c r="R7" s="53" t="s">
        <v>51</v>
      </c>
      <c r="S7" s="53" t="s">
        <v>52</v>
      </c>
      <c r="T7" s="100"/>
      <c r="U7" s="428" t="s">
        <v>187</v>
      </c>
      <c r="V7" s="55"/>
      <c r="W7" s="105"/>
      <c r="X7" s="105"/>
      <c r="Y7" s="105"/>
      <c r="Z7" s="105"/>
      <c r="AA7" s="105"/>
      <c r="AB7" s="105"/>
      <c r="AC7" s="105"/>
      <c r="AE7" s="428" t="s">
        <v>188</v>
      </c>
      <c r="AF7" s="54" t="s">
        <v>61</v>
      </c>
      <c r="AG7" s="754">
        <v>11600</v>
      </c>
      <c r="AH7" s="754">
        <v>11600</v>
      </c>
      <c r="AI7" s="754">
        <v>11600</v>
      </c>
      <c r="AJ7" s="754">
        <v>12300</v>
      </c>
      <c r="AK7" s="9"/>
    </row>
    <row r="8" spans="1:38" ht="13.8" customHeight="1" x14ac:dyDescent="0.3">
      <c r="A8" s="428"/>
      <c r="B8" s="54" t="s">
        <v>62</v>
      </c>
      <c r="C8" s="45">
        <v>14700</v>
      </c>
      <c r="D8" s="45">
        <v>17400</v>
      </c>
      <c r="E8" s="45">
        <v>20000</v>
      </c>
      <c r="F8" s="45">
        <v>22600</v>
      </c>
      <c r="G8" s="45">
        <v>25200</v>
      </c>
      <c r="H8" s="45">
        <v>27900</v>
      </c>
      <c r="I8" s="45">
        <v>30500</v>
      </c>
      <c r="J8" s="44"/>
      <c r="K8" s="428"/>
      <c r="L8" s="55" t="s">
        <v>63</v>
      </c>
      <c r="M8" s="755">
        <v>33600</v>
      </c>
      <c r="N8" s="755">
        <v>37800</v>
      </c>
      <c r="O8" s="755">
        <v>42000</v>
      </c>
      <c r="P8" s="755">
        <v>46200</v>
      </c>
      <c r="Q8" s="755">
        <v>50400</v>
      </c>
      <c r="R8" s="755">
        <v>54600</v>
      </c>
      <c r="S8" s="755">
        <v>58800</v>
      </c>
      <c r="T8" s="102"/>
      <c r="U8" s="428"/>
      <c r="V8" s="106"/>
      <c r="W8" s="105"/>
      <c r="X8" s="105"/>
      <c r="Y8" s="105"/>
      <c r="Z8" s="105"/>
      <c r="AA8" s="105"/>
      <c r="AB8" s="105"/>
      <c r="AC8" s="105"/>
      <c r="AE8" s="428"/>
      <c r="AF8" s="54" t="s">
        <v>63</v>
      </c>
      <c r="AG8" s="45">
        <v>11600</v>
      </c>
      <c r="AH8" s="45">
        <v>11600</v>
      </c>
      <c r="AI8" s="45">
        <v>12900</v>
      </c>
      <c r="AJ8" s="45">
        <v>15500</v>
      </c>
      <c r="AK8" s="9"/>
    </row>
    <row r="9" spans="1:38" x14ac:dyDescent="0.3">
      <c r="A9" s="428"/>
      <c r="B9" s="54" t="s">
        <v>65</v>
      </c>
      <c r="C9" s="45">
        <v>17400</v>
      </c>
      <c r="D9" s="45">
        <v>20000</v>
      </c>
      <c r="E9" s="45">
        <v>22600</v>
      </c>
      <c r="F9" s="45">
        <v>25200</v>
      </c>
      <c r="G9" s="45">
        <v>27900</v>
      </c>
      <c r="H9" s="45">
        <v>30500</v>
      </c>
      <c r="I9" s="45">
        <v>33100</v>
      </c>
      <c r="J9" s="44"/>
      <c r="K9" s="428"/>
      <c r="L9" s="54" t="s">
        <v>66</v>
      </c>
      <c r="M9" s="101">
        <v>37800</v>
      </c>
      <c r="N9" s="101">
        <v>42000</v>
      </c>
      <c r="O9" s="101">
        <v>46200</v>
      </c>
      <c r="P9" s="101">
        <v>50400</v>
      </c>
      <c r="Q9" s="101">
        <v>54600</v>
      </c>
      <c r="R9" s="101">
        <v>58800</v>
      </c>
      <c r="S9" s="101">
        <v>63000</v>
      </c>
      <c r="T9" s="102"/>
      <c r="U9" s="428"/>
      <c r="V9" s="106"/>
      <c r="W9" s="53" t="s">
        <v>46</v>
      </c>
      <c r="X9" s="53" t="s">
        <v>47</v>
      </c>
      <c r="Y9" s="53" t="s">
        <v>48</v>
      </c>
      <c r="Z9" s="53" t="s">
        <v>49</v>
      </c>
      <c r="AA9" s="53" t="s">
        <v>50</v>
      </c>
      <c r="AB9" s="53" t="s">
        <v>51</v>
      </c>
      <c r="AC9" s="53" t="s">
        <v>52</v>
      </c>
      <c r="AE9" s="428"/>
      <c r="AF9" s="54" t="s">
        <v>66</v>
      </c>
      <c r="AG9" s="45">
        <v>11600</v>
      </c>
      <c r="AH9" s="45">
        <v>12900</v>
      </c>
      <c r="AI9" s="45">
        <v>15500</v>
      </c>
      <c r="AJ9" s="45">
        <v>18500</v>
      </c>
      <c r="AK9" s="9"/>
    </row>
    <row r="10" spans="1:38" x14ac:dyDescent="0.3">
      <c r="A10" s="428"/>
      <c r="B10" s="54" t="s">
        <v>67</v>
      </c>
      <c r="C10" s="45">
        <v>20000</v>
      </c>
      <c r="D10" s="45">
        <v>22600</v>
      </c>
      <c r="E10" s="45">
        <v>25200</v>
      </c>
      <c r="F10" s="45">
        <v>27900</v>
      </c>
      <c r="G10" s="45">
        <v>30500</v>
      </c>
      <c r="H10" s="45">
        <v>33100</v>
      </c>
      <c r="I10" s="45">
        <v>35700</v>
      </c>
      <c r="J10" s="44"/>
      <c r="K10" s="428"/>
      <c r="L10" s="54" t="s">
        <v>68</v>
      </c>
      <c r="M10" s="101">
        <v>42000</v>
      </c>
      <c r="N10" s="101">
        <v>46200</v>
      </c>
      <c r="O10" s="101">
        <v>50400</v>
      </c>
      <c r="P10" s="101">
        <v>54600</v>
      </c>
      <c r="Q10" s="101">
        <v>58800</v>
      </c>
      <c r="R10" s="101">
        <v>63000</v>
      </c>
      <c r="S10" s="101">
        <v>67200</v>
      </c>
      <c r="T10" s="102"/>
      <c r="U10" s="428"/>
      <c r="V10" s="54" t="s">
        <v>216</v>
      </c>
      <c r="W10" s="755">
        <v>48300</v>
      </c>
      <c r="X10" s="755">
        <v>53200</v>
      </c>
      <c r="Y10" s="755">
        <v>58000</v>
      </c>
      <c r="Z10" s="755">
        <v>62800</v>
      </c>
      <c r="AA10" s="755">
        <v>64700</v>
      </c>
      <c r="AB10" s="755">
        <v>69300</v>
      </c>
      <c r="AC10" s="755">
        <v>74000</v>
      </c>
      <c r="AE10" s="428"/>
      <c r="AF10" s="54" t="s">
        <v>68</v>
      </c>
      <c r="AG10" s="45">
        <v>11600</v>
      </c>
      <c r="AH10" s="45">
        <v>15000</v>
      </c>
      <c r="AI10" s="45">
        <v>18000</v>
      </c>
      <c r="AJ10" s="45">
        <v>21600</v>
      </c>
      <c r="AK10" s="9"/>
    </row>
    <row r="11" spans="1:38" x14ac:dyDescent="0.3">
      <c r="A11" s="428"/>
      <c r="B11" s="54" t="s">
        <v>69</v>
      </c>
      <c r="C11" s="45">
        <v>22600</v>
      </c>
      <c r="D11" s="45">
        <v>25200</v>
      </c>
      <c r="E11" s="45">
        <v>27900</v>
      </c>
      <c r="F11" s="45">
        <v>30500</v>
      </c>
      <c r="G11" s="45">
        <v>33100</v>
      </c>
      <c r="H11" s="45">
        <v>35700</v>
      </c>
      <c r="I11" s="45">
        <v>38400</v>
      </c>
      <c r="J11" s="44"/>
      <c r="K11" s="428"/>
      <c r="L11" s="54" t="s">
        <v>70</v>
      </c>
      <c r="M11" s="101">
        <v>46200</v>
      </c>
      <c r="N11" s="101">
        <v>50400</v>
      </c>
      <c r="O11" s="101">
        <v>54600</v>
      </c>
      <c r="P11" s="101">
        <v>58800</v>
      </c>
      <c r="Q11" s="101">
        <v>63000</v>
      </c>
      <c r="R11" s="101">
        <v>67200</v>
      </c>
      <c r="S11" s="101">
        <v>71400</v>
      </c>
      <c r="T11" s="102"/>
      <c r="U11" s="428"/>
      <c r="V11" s="54" t="s">
        <v>70</v>
      </c>
      <c r="W11" s="101">
        <v>53200</v>
      </c>
      <c r="X11" s="101">
        <v>58000</v>
      </c>
      <c r="Y11" s="101">
        <v>62800</v>
      </c>
      <c r="Z11" s="101">
        <v>67700</v>
      </c>
      <c r="AA11" s="101">
        <v>69600</v>
      </c>
      <c r="AB11" s="101">
        <v>74200</v>
      </c>
      <c r="AC11" s="101">
        <v>78800</v>
      </c>
      <c r="AE11" s="428"/>
      <c r="AF11" s="54" t="s">
        <v>70</v>
      </c>
      <c r="AG11" s="45">
        <v>13200</v>
      </c>
      <c r="AH11" s="45">
        <v>17200</v>
      </c>
      <c r="AI11" s="45">
        <v>20500</v>
      </c>
      <c r="AJ11" s="45">
        <v>24600</v>
      </c>
      <c r="AK11" s="9"/>
    </row>
    <row r="12" spans="1:38" x14ac:dyDescent="0.3">
      <c r="A12" s="428"/>
      <c r="B12" s="54" t="s">
        <v>71</v>
      </c>
      <c r="C12" s="45">
        <v>25200</v>
      </c>
      <c r="D12" s="45">
        <v>27900</v>
      </c>
      <c r="E12" s="45">
        <v>30500</v>
      </c>
      <c r="F12" s="45">
        <v>33100</v>
      </c>
      <c r="G12" s="45">
        <v>35700</v>
      </c>
      <c r="H12" s="45">
        <v>38400</v>
      </c>
      <c r="I12" s="45">
        <v>41000</v>
      </c>
      <c r="J12" s="44"/>
      <c r="K12" s="428"/>
      <c r="L12" s="54" t="s">
        <v>72</v>
      </c>
      <c r="M12" s="101">
        <v>50400</v>
      </c>
      <c r="N12" s="101">
        <v>54600</v>
      </c>
      <c r="O12" s="101">
        <v>58800</v>
      </c>
      <c r="P12" s="101">
        <v>63000</v>
      </c>
      <c r="Q12" s="101">
        <v>67200</v>
      </c>
      <c r="R12" s="101">
        <v>71400</v>
      </c>
      <c r="S12" s="101">
        <v>75600</v>
      </c>
      <c r="T12" s="102"/>
      <c r="U12" s="428"/>
      <c r="V12" s="54" t="s">
        <v>72</v>
      </c>
      <c r="W12" s="101">
        <v>58000</v>
      </c>
      <c r="X12" s="101">
        <v>62800</v>
      </c>
      <c r="Y12" s="101">
        <v>67700</v>
      </c>
      <c r="Z12" s="101">
        <v>72500</v>
      </c>
      <c r="AA12" s="101">
        <v>74400</v>
      </c>
      <c r="AB12" s="101">
        <v>79000</v>
      </c>
      <c r="AC12" s="101">
        <v>83600</v>
      </c>
      <c r="AE12" s="428"/>
      <c r="AF12" s="54" t="s">
        <v>72</v>
      </c>
      <c r="AG12" s="45">
        <v>14900</v>
      </c>
      <c r="AH12" s="45">
        <v>19300</v>
      </c>
      <c r="AI12" s="45">
        <v>23100</v>
      </c>
      <c r="AJ12" s="45">
        <v>27700</v>
      </c>
      <c r="AK12" s="9"/>
    </row>
    <row r="13" spans="1:38" x14ac:dyDescent="0.3">
      <c r="A13" s="428"/>
      <c r="B13" s="54" t="s">
        <v>73</v>
      </c>
      <c r="C13" s="45">
        <v>27900</v>
      </c>
      <c r="D13" s="45">
        <v>30500</v>
      </c>
      <c r="E13" s="45">
        <v>33100</v>
      </c>
      <c r="F13" s="45">
        <v>35700</v>
      </c>
      <c r="G13" s="45">
        <v>38400</v>
      </c>
      <c r="H13" s="45">
        <v>41000</v>
      </c>
      <c r="I13" s="45">
        <v>43600</v>
      </c>
      <c r="J13" s="44"/>
      <c r="K13" s="428"/>
      <c r="L13" s="54" t="s">
        <v>74</v>
      </c>
      <c r="M13" s="101">
        <v>54600</v>
      </c>
      <c r="N13" s="101">
        <v>58800</v>
      </c>
      <c r="O13" s="101">
        <v>63000</v>
      </c>
      <c r="P13" s="101">
        <v>67200</v>
      </c>
      <c r="Q13" s="101">
        <v>71400</v>
      </c>
      <c r="R13" s="101">
        <v>75600</v>
      </c>
      <c r="S13" s="101">
        <v>79800</v>
      </c>
      <c r="T13" s="102"/>
      <c r="U13" s="428"/>
      <c r="V13" s="54" t="s">
        <v>74</v>
      </c>
      <c r="W13" s="101">
        <v>62800</v>
      </c>
      <c r="X13" s="101">
        <v>67700</v>
      </c>
      <c r="Y13" s="101">
        <v>72500</v>
      </c>
      <c r="Z13" s="101">
        <v>77300</v>
      </c>
      <c r="AA13" s="101">
        <v>79200</v>
      </c>
      <c r="AB13" s="101">
        <v>83800</v>
      </c>
      <c r="AC13" s="101">
        <v>88500</v>
      </c>
      <c r="AE13" s="428"/>
      <c r="AF13" s="54" t="s">
        <v>74</v>
      </c>
      <c r="AG13" s="45">
        <v>16400</v>
      </c>
      <c r="AH13" s="45">
        <v>21400</v>
      </c>
      <c r="AI13" s="45">
        <v>25700</v>
      </c>
      <c r="AJ13" s="45">
        <v>30800</v>
      </c>
      <c r="AK13" s="9"/>
    </row>
    <row r="14" spans="1:38" x14ac:dyDescent="0.3">
      <c r="A14" s="428"/>
      <c r="B14" s="54" t="s">
        <v>75</v>
      </c>
      <c r="C14" s="45">
        <v>30500</v>
      </c>
      <c r="D14" s="45">
        <v>33100</v>
      </c>
      <c r="E14" s="45">
        <v>35700</v>
      </c>
      <c r="F14" s="45">
        <v>38400</v>
      </c>
      <c r="G14" s="45">
        <v>41000</v>
      </c>
      <c r="H14" s="45">
        <v>43600</v>
      </c>
      <c r="I14" s="45">
        <v>46200</v>
      </c>
      <c r="J14" s="44"/>
      <c r="K14" s="428"/>
      <c r="L14" s="54" t="s">
        <v>76</v>
      </c>
      <c r="M14" s="101">
        <v>58800</v>
      </c>
      <c r="N14" s="101">
        <v>63000</v>
      </c>
      <c r="O14" s="101">
        <v>67200</v>
      </c>
      <c r="P14" s="101">
        <v>71400</v>
      </c>
      <c r="Q14" s="101">
        <v>75600</v>
      </c>
      <c r="R14" s="101">
        <v>79800</v>
      </c>
      <c r="S14" s="101">
        <v>84000</v>
      </c>
      <c r="T14" s="102"/>
      <c r="U14" s="428"/>
      <c r="V14" s="54" t="s">
        <v>76</v>
      </c>
      <c r="W14" s="101">
        <v>67700</v>
      </c>
      <c r="X14" s="101">
        <v>72500</v>
      </c>
      <c r="Y14" s="101">
        <v>77300</v>
      </c>
      <c r="Z14" s="101">
        <v>82200</v>
      </c>
      <c r="AA14" s="101">
        <v>84000</v>
      </c>
      <c r="AB14" s="101">
        <v>88700</v>
      </c>
      <c r="AC14" s="101">
        <v>93300</v>
      </c>
      <c r="AE14" s="428"/>
      <c r="AF14" s="54" t="s">
        <v>76</v>
      </c>
      <c r="AG14" s="45">
        <v>18100</v>
      </c>
      <c r="AH14" s="45">
        <v>23600</v>
      </c>
      <c r="AI14" s="45">
        <v>28200</v>
      </c>
      <c r="AJ14" s="45">
        <v>33900</v>
      </c>
      <c r="AK14" s="9"/>
    </row>
    <row r="15" spans="1:38" x14ac:dyDescent="0.3">
      <c r="A15" s="428"/>
      <c r="B15" s="54" t="s">
        <v>77</v>
      </c>
      <c r="C15" s="45">
        <v>33100</v>
      </c>
      <c r="D15" s="45">
        <v>35700</v>
      </c>
      <c r="E15" s="45">
        <v>38400</v>
      </c>
      <c r="F15" s="45">
        <v>41000</v>
      </c>
      <c r="G15" s="45">
        <v>43600</v>
      </c>
      <c r="H15" s="45">
        <v>46200</v>
      </c>
      <c r="I15" s="45">
        <v>48900</v>
      </c>
      <c r="J15" s="44"/>
      <c r="K15" s="428"/>
      <c r="L15" s="54" t="s">
        <v>78</v>
      </c>
      <c r="M15" s="101">
        <v>63000</v>
      </c>
      <c r="N15" s="101">
        <v>67200</v>
      </c>
      <c r="O15" s="101">
        <v>71400</v>
      </c>
      <c r="P15" s="101">
        <v>75600</v>
      </c>
      <c r="Q15" s="101">
        <v>79800</v>
      </c>
      <c r="R15" s="101">
        <v>84000</v>
      </c>
      <c r="S15" s="101">
        <v>88200</v>
      </c>
      <c r="T15" s="102"/>
      <c r="U15" s="428"/>
      <c r="V15" s="54" t="s">
        <v>78</v>
      </c>
      <c r="W15" s="101">
        <v>72500</v>
      </c>
      <c r="X15" s="101">
        <v>77300</v>
      </c>
      <c r="Y15" s="101">
        <v>82200</v>
      </c>
      <c r="Z15" s="101">
        <v>87000</v>
      </c>
      <c r="AA15" s="101">
        <v>88900</v>
      </c>
      <c r="AB15" s="101">
        <v>93500</v>
      </c>
      <c r="AC15" s="101">
        <v>98100</v>
      </c>
      <c r="AE15" s="428"/>
      <c r="AF15" s="54" t="s">
        <v>78</v>
      </c>
      <c r="AG15" s="45">
        <v>19800</v>
      </c>
      <c r="AH15" s="45">
        <v>25700</v>
      </c>
      <c r="AI15" s="45">
        <v>30800</v>
      </c>
      <c r="AJ15" s="45">
        <v>36900</v>
      </c>
      <c r="AK15" s="9"/>
    </row>
    <row r="16" spans="1:38" x14ac:dyDescent="0.3">
      <c r="A16" s="428"/>
      <c r="B16" s="54" t="s">
        <v>79</v>
      </c>
      <c r="C16" s="45">
        <v>35700</v>
      </c>
      <c r="D16" s="45">
        <v>38400</v>
      </c>
      <c r="E16" s="45">
        <v>41000</v>
      </c>
      <c r="F16" s="45">
        <v>43600</v>
      </c>
      <c r="G16" s="45">
        <v>46200</v>
      </c>
      <c r="H16" s="45">
        <v>48900</v>
      </c>
      <c r="I16" s="45">
        <v>51500</v>
      </c>
      <c r="J16" s="44"/>
      <c r="K16" s="428"/>
      <c r="L16" s="54" t="s">
        <v>80</v>
      </c>
      <c r="M16" s="101">
        <v>67200</v>
      </c>
      <c r="N16" s="101">
        <v>71400</v>
      </c>
      <c r="O16" s="101">
        <v>75600</v>
      </c>
      <c r="P16" s="101">
        <v>79800</v>
      </c>
      <c r="Q16" s="101">
        <v>84000</v>
      </c>
      <c r="R16" s="101">
        <v>88200</v>
      </c>
      <c r="S16" s="101">
        <v>92400</v>
      </c>
      <c r="T16" s="102"/>
      <c r="U16" s="428"/>
      <c r="V16" s="54" t="s">
        <v>80</v>
      </c>
      <c r="W16" s="101">
        <v>77300</v>
      </c>
      <c r="X16" s="101">
        <v>82200</v>
      </c>
      <c r="Y16" s="101">
        <v>87000</v>
      </c>
      <c r="Z16" s="101">
        <v>91800</v>
      </c>
      <c r="AA16" s="101">
        <v>93700</v>
      </c>
      <c r="AB16" s="101">
        <v>98300</v>
      </c>
      <c r="AC16" s="101">
        <v>102900</v>
      </c>
      <c r="AE16" s="428"/>
      <c r="AF16" s="54" t="s">
        <v>80</v>
      </c>
      <c r="AG16" s="45">
        <v>21400</v>
      </c>
      <c r="AH16" s="45">
        <v>27800</v>
      </c>
      <c r="AI16" s="45">
        <v>33300</v>
      </c>
      <c r="AJ16" s="45">
        <v>39900</v>
      </c>
      <c r="AK16" s="9"/>
    </row>
    <row r="17" spans="1:37" x14ac:dyDescent="0.3">
      <c r="A17" s="428"/>
      <c r="B17" s="54" t="s">
        <v>81</v>
      </c>
      <c r="C17" s="45">
        <v>38400</v>
      </c>
      <c r="D17" s="45">
        <v>41000</v>
      </c>
      <c r="E17" s="45">
        <v>43600</v>
      </c>
      <c r="F17" s="45">
        <v>46200</v>
      </c>
      <c r="G17" s="45">
        <v>48900</v>
      </c>
      <c r="H17" s="45">
        <v>51500</v>
      </c>
      <c r="I17" s="45">
        <v>54100</v>
      </c>
      <c r="J17" s="44"/>
      <c r="K17" s="428"/>
      <c r="L17" s="54" t="s">
        <v>82</v>
      </c>
      <c r="M17" s="101">
        <v>71400</v>
      </c>
      <c r="N17" s="101">
        <v>75600</v>
      </c>
      <c r="O17" s="101">
        <v>79800</v>
      </c>
      <c r="P17" s="101">
        <v>84000</v>
      </c>
      <c r="Q17" s="101">
        <v>88200</v>
      </c>
      <c r="R17" s="101">
        <v>92400</v>
      </c>
      <c r="S17" s="101">
        <v>96600</v>
      </c>
      <c r="T17" s="102"/>
      <c r="U17" s="428"/>
      <c r="V17" s="54" t="s">
        <v>82</v>
      </c>
      <c r="W17" s="101">
        <v>82200</v>
      </c>
      <c r="X17" s="101">
        <v>87000</v>
      </c>
      <c r="Y17" s="101">
        <v>91800</v>
      </c>
      <c r="Z17" s="101">
        <v>96600</v>
      </c>
      <c r="AA17" s="101">
        <v>98500</v>
      </c>
      <c r="AB17" s="101">
        <v>103200</v>
      </c>
      <c r="AC17" s="101">
        <v>107800</v>
      </c>
      <c r="AE17" s="428"/>
      <c r="AF17" s="54" t="s">
        <v>82</v>
      </c>
      <c r="AG17" s="45">
        <v>23000</v>
      </c>
      <c r="AH17" s="45">
        <v>29900</v>
      </c>
      <c r="AI17" s="45">
        <v>35900</v>
      </c>
      <c r="AJ17" s="45">
        <v>43000</v>
      </c>
      <c r="AK17" s="9"/>
    </row>
    <row r="18" spans="1:37" x14ac:dyDescent="0.3">
      <c r="A18" s="428"/>
      <c r="B18" s="54" t="s">
        <v>83</v>
      </c>
      <c r="C18" s="45">
        <v>41000</v>
      </c>
      <c r="D18" s="45">
        <v>43600</v>
      </c>
      <c r="E18" s="45">
        <v>46200</v>
      </c>
      <c r="F18" s="45">
        <v>48900</v>
      </c>
      <c r="G18" s="45">
        <v>51500</v>
      </c>
      <c r="H18" s="45">
        <v>54100</v>
      </c>
      <c r="I18" s="45">
        <v>56700</v>
      </c>
      <c r="J18" s="44"/>
      <c r="K18" s="428"/>
      <c r="L18" s="54" t="s">
        <v>84</v>
      </c>
      <c r="M18" s="101">
        <v>75600</v>
      </c>
      <c r="N18" s="101">
        <v>79800</v>
      </c>
      <c r="O18" s="101">
        <v>84000</v>
      </c>
      <c r="P18" s="101">
        <v>88200</v>
      </c>
      <c r="Q18" s="101">
        <v>92400</v>
      </c>
      <c r="R18" s="101">
        <v>96600</v>
      </c>
      <c r="S18" s="101">
        <v>100800</v>
      </c>
      <c r="T18" s="102"/>
      <c r="U18" s="428"/>
      <c r="V18" s="54" t="s">
        <v>84</v>
      </c>
      <c r="W18" s="101">
        <v>87000</v>
      </c>
      <c r="X18" s="101">
        <v>91800</v>
      </c>
      <c r="Y18" s="101">
        <v>96600</v>
      </c>
      <c r="Z18" s="101">
        <v>101500</v>
      </c>
      <c r="AA18" s="101">
        <v>103400</v>
      </c>
      <c r="AB18" s="101">
        <v>108000</v>
      </c>
      <c r="AC18" s="101">
        <v>112600</v>
      </c>
      <c r="AE18" s="428"/>
      <c r="AF18" s="54" t="s">
        <v>84</v>
      </c>
      <c r="AG18" s="45">
        <v>24600</v>
      </c>
      <c r="AH18" s="45">
        <v>32100</v>
      </c>
      <c r="AI18" s="45">
        <v>38500</v>
      </c>
      <c r="AJ18" s="45">
        <v>46100</v>
      </c>
      <c r="AK18" s="9"/>
    </row>
    <row r="19" spans="1:37" x14ac:dyDescent="0.3">
      <c r="A19" s="428"/>
      <c r="B19" s="54" t="s">
        <v>85</v>
      </c>
      <c r="C19" s="45">
        <v>43600</v>
      </c>
      <c r="D19" s="45">
        <v>46200</v>
      </c>
      <c r="E19" s="45">
        <v>48900</v>
      </c>
      <c r="F19" s="45">
        <v>51500</v>
      </c>
      <c r="G19" s="45">
        <v>54100</v>
      </c>
      <c r="H19" s="45">
        <v>56700</v>
      </c>
      <c r="I19" s="45">
        <v>59400</v>
      </c>
      <c r="J19" s="44"/>
      <c r="K19" s="428"/>
      <c r="L19" s="54" t="s">
        <v>86</v>
      </c>
      <c r="M19" s="101">
        <v>79800</v>
      </c>
      <c r="N19" s="101">
        <v>84000</v>
      </c>
      <c r="O19" s="101">
        <v>88200</v>
      </c>
      <c r="P19" s="101">
        <v>92400</v>
      </c>
      <c r="Q19" s="101">
        <v>96600</v>
      </c>
      <c r="R19" s="101">
        <v>100800</v>
      </c>
      <c r="S19" s="101">
        <v>105000</v>
      </c>
      <c r="T19" s="102"/>
      <c r="U19" s="428"/>
      <c r="V19" s="54" t="s">
        <v>86</v>
      </c>
      <c r="W19" s="101">
        <v>91800</v>
      </c>
      <c r="X19" s="101">
        <v>96600</v>
      </c>
      <c r="Y19" s="101">
        <v>101500</v>
      </c>
      <c r="Z19" s="101">
        <v>106300</v>
      </c>
      <c r="AA19" s="101">
        <v>108200</v>
      </c>
      <c r="AB19" s="101">
        <v>112800</v>
      </c>
      <c r="AC19" s="101">
        <v>117400</v>
      </c>
      <c r="AE19" s="428"/>
      <c r="AF19" s="54" t="s">
        <v>86</v>
      </c>
      <c r="AG19" s="45">
        <v>26300</v>
      </c>
      <c r="AH19" s="45">
        <v>34200</v>
      </c>
      <c r="AI19" s="45">
        <v>41000</v>
      </c>
      <c r="AJ19" s="45">
        <v>49200</v>
      </c>
      <c r="AK19" s="9"/>
    </row>
    <row r="20" spans="1:37" x14ac:dyDescent="0.3">
      <c r="A20" s="428"/>
      <c r="B20" s="54" t="s">
        <v>87</v>
      </c>
      <c r="C20" s="45">
        <v>46200</v>
      </c>
      <c r="D20" s="45">
        <v>48900</v>
      </c>
      <c r="E20" s="45">
        <v>51500</v>
      </c>
      <c r="F20" s="45">
        <v>54100</v>
      </c>
      <c r="G20" s="45">
        <v>56700</v>
      </c>
      <c r="H20" s="45">
        <v>59400</v>
      </c>
      <c r="I20" s="45">
        <v>62000</v>
      </c>
      <c r="J20" s="44"/>
      <c r="K20" s="428"/>
      <c r="L20" s="54" t="s">
        <v>88</v>
      </c>
      <c r="M20" s="101">
        <v>84000</v>
      </c>
      <c r="N20" s="101">
        <v>88200</v>
      </c>
      <c r="O20" s="101">
        <v>92400</v>
      </c>
      <c r="P20" s="101">
        <v>96600</v>
      </c>
      <c r="Q20" s="101">
        <v>100800</v>
      </c>
      <c r="R20" s="101">
        <v>105000</v>
      </c>
      <c r="S20" s="101">
        <v>109200</v>
      </c>
      <c r="T20" s="102"/>
      <c r="U20" s="428"/>
      <c r="V20" s="54" t="s">
        <v>88</v>
      </c>
      <c r="W20" s="101">
        <v>96600</v>
      </c>
      <c r="X20" s="101">
        <v>101500</v>
      </c>
      <c r="Y20" s="101">
        <v>106300</v>
      </c>
      <c r="Z20" s="101">
        <v>111100</v>
      </c>
      <c r="AA20" s="101">
        <v>113000</v>
      </c>
      <c r="AB20" s="101">
        <v>117600</v>
      </c>
      <c r="AC20" s="101">
        <v>122300</v>
      </c>
      <c r="AE20" s="428"/>
      <c r="AF20" s="54" t="s">
        <v>88</v>
      </c>
      <c r="AG20" s="45">
        <v>28000</v>
      </c>
      <c r="AH20" s="45">
        <v>36300</v>
      </c>
      <c r="AI20" s="45">
        <v>43500</v>
      </c>
      <c r="AJ20" s="45">
        <v>52200</v>
      </c>
      <c r="AK20" s="9"/>
    </row>
    <row r="21" spans="1:37" x14ac:dyDescent="0.3">
      <c r="A21" s="428"/>
      <c r="B21" s="54" t="s">
        <v>89</v>
      </c>
      <c r="C21" s="45">
        <v>48900</v>
      </c>
      <c r="D21" s="45">
        <v>51500</v>
      </c>
      <c r="E21" s="45">
        <v>54100</v>
      </c>
      <c r="F21" s="45">
        <v>56700</v>
      </c>
      <c r="G21" s="45">
        <v>59400</v>
      </c>
      <c r="H21" s="45">
        <v>62000</v>
      </c>
      <c r="I21" s="45">
        <v>64600</v>
      </c>
      <c r="J21" s="44"/>
      <c r="K21" s="428"/>
      <c r="L21" s="54" t="s">
        <v>90</v>
      </c>
      <c r="M21" s="101">
        <v>88200</v>
      </c>
      <c r="N21" s="101">
        <v>92400</v>
      </c>
      <c r="O21" s="101">
        <v>96600</v>
      </c>
      <c r="P21" s="101">
        <v>100800</v>
      </c>
      <c r="Q21" s="101">
        <v>105000</v>
      </c>
      <c r="R21" s="101">
        <v>109200</v>
      </c>
      <c r="S21" s="101">
        <v>113400</v>
      </c>
      <c r="T21" s="102"/>
      <c r="U21" s="428"/>
      <c r="V21" s="54" t="s">
        <v>90</v>
      </c>
      <c r="W21" s="101">
        <v>101500</v>
      </c>
      <c r="X21" s="101">
        <v>106300</v>
      </c>
      <c r="Y21" s="101">
        <v>111100</v>
      </c>
      <c r="Z21" s="101">
        <v>116000</v>
      </c>
      <c r="AA21" s="101">
        <v>117900</v>
      </c>
      <c r="AB21" s="101">
        <v>122500</v>
      </c>
      <c r="AC21" s="101">
        <v>127100</v>
      </c>
      <c r="AE21" s="428"/>
      <c r="AF21" s="54" t="s">
        <v>90</v>
      </c>
      <c r="AG21" s="45">
        <v>29600</v>
      </c>
      <c r="AH21" s="45">
        <v>38500</v>
      </c>
      <c r="AI21" s="45">
        <v>46100</v>
      </c>
      <c r="AJ21" s="45">
        <v>55300</v>
      </c>
      <c r="AK21" s="9"/>
    </row>
    <row r="22" spans="1:37" x14ac:dyDescent="0.3">
      <c r="A22" s="428"/>
      <c r="B22" s="54" t="s">
        <v>91</v>
      </c>
      <c r="C22" s="45">
        <v>51500</v>
      </c>
      <c r="D22" s="45">
        <v>54100</v>
      </c>
      <c r="E22" s="45">
        <v>56700</v>
      </c>
      <c r="F22" s="45">
        <v>59400</v>
      </c>
      <c r="G22" s="45">
        <v>62000</v>
      </c>
      <c r="H22" s="45">
        <v>64600</v>
      </c>
      <c r="I22" s="45">
        <v>67200</v>
      </c>
      <c r="J22" s="44"/>
      <c r="K22" s="428"/>
      <c r="L22" s="54" t="s">
        <v>92</v>
      </c>
      <c r="M22" s="101">
        <v>92400</v>
      </c>
      <c r="N22" s="101">
        <v>96600</v>
      </c>
      <c r="O22" s="101">
        <v>100800</v>
      </c>
      <c r="P22" s="101">
        <v>105000</v>
      </c>
      <c r="Q22" s="101">
        <v>109200</v>
      </c>
      <c r="R22" s="101">
        <v>113400</v>
      </c>
      <c r="S22" s="101">
        <v>117600</v>
      </c>
      <c r="T22" s="102"/>
      <c r="U22" s="428"/>
      <c r="V22" s="54" t="s">
        <v>92</v>
      </c>
      <c r="W22" s="101">
        <v>106300</v>
      </c>
      <c r="X22" s="101">
        <v>111100</v>
      </c>
      <c r="Y22" s="101">
        <v>116000</v>
      </c>
      <c r="Z22" s="101">
        <v>120800</v>
      </c>
      <c r="AA22" s="101">
        <v>122700</v>
      </c>
      <c r="AB22" s="101">
        <v>127300</v>
      </c>
      <c r="AC22" s="101">
        <v>131900</v>
      </c>
      <c r="AE22" s="428"/>
      <c r="AF22" s="54" t="s">
        <v>92</v>
      </c>
      <c r="AG22" s="45">
        <v>31200</v>
      </c>
      <c r="AH22" s="45">
        <v>40600</v>
      </c>
      <c r="AI22" s="45">
        <v>48700</v>
      </c>
      <c r="AJ22" s="45">
        <v>58300</v>
      </c>
      <c r="AK22" s="9"/>
    </row>
    <row r="23" spans="1:37" x14ac:dyDescent="0.3">
      <c r="A23" s="428"/>
      <c r="B23" s="54" t="s">
        <v>93</v>
      </c>
      <c r="C23" s="45">
        <v>69900</v>
      </c>
      <c r="D23" s="45">
        <v>72500</v>
      </c>
      <c r="E23" s="45">
        <v>75100</v>
      </c>
      <c r="F23" s="45">
        <v>77700</v>
      </c>
      <c r="G23" s="45">
        <v>80400</v>
      </c>
      <c r="H23" s="45">
        <v>83000</v>
      </c>
      <c r="I23" s="45">
        <v>85600</v>
      </c>
      <c r="J23" s="44"/>
      <c r="K23" s="428"/>
      <c r="L23" s="54" t="s">
        <v>94</v>
      </c>
      <c r="M23" s="45">
        <v>112400</v>
      </c>
      <c r="N23" s="45">
        <v>116600</v>
      </c>
      <c r="O23" s="45">
        <v>120800</v>
      </c>
      <c r="P23" s="45">
        <v>125000</v>
      </c>
      <c r="Q23" s="45">
        <v>129200</v>
      </c>
      <c r="R23" s="45">
        <v>133400</v>
      </c>
      <c r="S23" s="45">
        <v>137600</v>
      </c>
      <c r="T23" s="103"/>
      <c r="U23" s="428"/>
      <c r="V23" s="54" t="s">
        <v>94</v>
      </c>
      <c r="W23" s="101">
        <v>123600</v>
      </c>
      <c r="X23" s="101">
        <v>128300</v>
      </c>
      <c r="Y23" s="101">
        <v>132900</v>
      </c>
      <c r="Z23" s="101">
        <v>137500</v>
      </c>
      <c r="AA23" s="101">
        <v>142100</v>
      </c>
      <c r="AB23" s="101">
        <v>146700</v>
      </c>
      <c r="AC23" s="101">
        <v>151400</v>
      </c>
      <c r="AE23" s="428"/>
      <c r="AF23" s="54" t="s">
        <v>94</v>
      </c>
      <c r="AG23" s="45">
        <v>42700</v>
      </c>
      <c r="AH23" s="45">
        <v>55500</v>
      </c>
      <c r="AI23" s="45">
        <v>66500</v>
      </c>
      <c r="AJ23" s="45">
        <v>79800</v>
      </c>
      <c r="AK23" s="9"/>
    </row>
    <row r="24" spans="1:37" x14ac:dyDescent="0.3">
      <c r="A24" s="428"/>
      <c r="B24" s="54" t="s">
        <v>95</v>
      </c>
      <c r="C24" s="45">
        <v>72500</v>
      </c>
      <c r="D24" s="45">
        <v>75100</v>
      </c>
      <c r="E24" s="45">
        <v>77700</v>
      </c>
      <c r="F24" s="45">
        <v>80400</v>
      </c>
      <c r="G24" s="45">
        <v>83000</v>
      </c>
      <c r="H24" s="45">
        <v>85600</v>
      </c>
      <c r="I24" s="45">
        <v>88200</v>
      </c>
      <c r="J24" s="44"/>
      <c r="K24" s="428"/>
      <c r="L24" s="54" t="s">
        <v>96</v>
      </c>
      <c r="M24" s="45">
        <v>116600</v>
      </c>
      <c r="N24" s="45">
        <v>120800</v>
      </c>
      <c r="O24" s="45">
        <v>125000</v>
      </c>
      <c r="P24" s="45">
        <v>129200</v>
      </c>
      <c r="Q24" s="45">
        <v>133400</v>
      </c>
      <c r="R24" s="45">
        <v>137600</v>
      </c>
      <c r="S24" s="45">
        <v>141800</v>
      </c>
      <c r="T24" s="103"/>
      <c r="U24" s="428"/>
      <c r="V24" s="54" t="s">
        <v>96</v>
      </c>
      <c r="W24" s="101">
        <v>128300</v>
      </c>
      <c r="X24" s="101">
        <v>132900</v>
      </c>
      <c r="Y24" s="101">
        <v>137500</v>
      </c>
      <c r="Z24" s="101">
        <v>142100</v>
      </c>
      <c r="AA24" s="101">
        <v>146700</v>
      </c>
      <c r="AB24" s="101">
        <v>151400</v>
      </c>
      <c r="AC24" s="101">
        <v>156000</v>
      </c>
      <c r="AE24" s="428"/>
      <c r="AF24" s="54" t="s">
        <v>96</v>
      </c>
      <c r="AG24" s="45">
        <v>44800</v>
      </c>
      <c r="AH24" s="45">
        <v>58200</v>
      </c>
      <c r="AI24" s="45">
        <v>69900</v>
      </c>
      <c r="AJ24" s="45">
        <v>83800</v>
      </c>
      <c r="AK24" s="9"/>
    </row>
    <row r="25" spans="1:37" x14ac:dyDescent="0.3">
      <c r="A25" s="428"/>
      <c r="B25" s="54" t="s">
        <v>97</v>
      </c>
      <c r="C25" s="45">
        <v>75100</v>
      </c>
      <c r="D25" s="45">
        <v>77700</v>
      </c>
      <c r="E25" s="45">
        <v>80400</v>
      </c>
      <c r="F25" s="45">
        <v>83000</v>
      </c>
      <c r="G25" s="45">
        <v>85600</v>
      </c>
      <c r="H25" s="45">
        <v>88200</v>
      </c>
      <c r="I25" s="45">
        <v>90900</v>
      </c>
      <c r="J25" s="44"/>
      <c r="K25" s="428"/>
      <c r="L25" s="54" t="s">
        <v>98</v>
      </c>
      <c r="M25" s="45">
        <v>120800</v>
      </c>
      <c r="N25" s="45">
        <v>125000</v>
      </c>
      <c r="O25" s="45">
        <v>129200</v>
      </c>
      <c r="P25" s="45">
        <v>133400</v>
      </c>
      <c r="Q25" s="45">
        <v>137600</v>
      </c>
      <c r="R25" s="45">
        <v>141800</v>
      </c>
      <c r="S25" s="45">
        <v>146000</v>
      </c>
      <c r="T25" s="103"/>
      <c r="U25" s="428"/>
      <c r="V25" s="54" t="s">
        <v>98</v>
      </c>
      <c r="W25" s="45">
        <v>132900</v>
      </c>
      <c r="X25" s="45">
        <v>137500</v>
      </c>
      <c r="Y25" s="45">
        <v>142100</v>
      </c>
      <c r="Z25" s="45">
        <v>146700</v>
      </c>
      <c r="AA25" s="45">
        <v>151400</v>
      </c>
      <c r="AB25" s="45">
        <v>156000</v>
      </c>
      <c r="AC25" s="45">
        <v>160600</v>
      </c>
      <c r="AE25" s="428"/>
      <c r="AF25" s="54" t="s">
        <v>98</v>
      </c>
      <c r="AG25" s="45">
        <v>47000</v>
      </c>
      <c r="AH25" s="45">
        <v>61100</v>
      </c>
      <c r="AI25" s="45">
        <v>73200</v>
      </c>
      <c r="AJ25" s="45">
        <v>87800</v>
      </c>
      <c r="AK25" s="9"/>
    </row>
    <row r="26" spans="1:37" x14ac:dyDescent="0.3">
      <c r="A26" s="428"/>
      <c r="B26" s="54" t="s">
        <v>99</v>
      </c>
      <c r="C26" s="45">
        <v>77700</v>
      </c>
      <c r="D26" s="45">
        <v>80400</v>
      </c>
      <c r="E26" s="45">
        <v>83000</v>
      </c>
      <c r="F26" s="45">
        <v>85600</v>
      </c>
      <c r="G26" s="45">
        <v>88200</v>
      </c>
      <c r="H26" s="45">
        <v>90900</v>
      </c>
      <c r="I26" s="45">
        <v>93500</v>
      </c>
      <c r="J26" s="44"/>
      <c r="K26" s="428"/>
      <c r="L26" s="54" t="s">
        <v>100</v>
      </c>
      <c r="M26" s="45">
        <v>125000</v>
      </c>
      <c r="N26" s="45">
        <v>129200</v>
      </c>
      <c r="O26" s="45">
        <v>133400</v>
      </c>
      <c r="P26" s="45">
        <v>137600</v>
      </c>
      <c r="Q26" s="45">
        <v>141800</v>
      </c>
      <c r="R26" s="45">
        <v>146000</v>
      </c>
      <c r="S26" s="45">
        <v>150200</v>
      </c>
      <c r="T26" s="103"/>
      <c r="U26" s="428"/>
      <c r="V26" s="54" t="s">
        <v>100</v>
      </c>
      <c r="W26" s="45">
        <v>137500</v>
      </c>
      <c r="X26" s="45">
        <v>142100</v>
      </c>
      <c r="Y26" s="45">
        <v>146700</v>
      </c>
      <c r="Z26" s="45">
        <v>151400</v>
      </c>
      <c r="AA26" s="45">
        <v>156000</v>
      </c>
      <c r="AB26" s="45">
        <v>160600</v>
      </c>
      <c r="AC26" s="45">
        <v>165200</v>
      </c>
      <c r="AE26" s="428"/>
      <c r="AF26" s="54" t="s">
        <v>100</v>
      </c>
      <c r="AG26" s="45">
        <v>49100</v>
      </c>
      <c r="AH26" s="45">
        <v>63800</v>
      </c>
      <c r="AI26" s="45">
        <v>76500</v>
      </c>
      <c r="AJ26" s="45">
        <v>91800</v>
      </c>
      <c r="AK26" s="9"/>
    </row>
    <row r="27" spans="1:37" x14ac:dyDescent="0.3">
      <c r="A27" s="428"/>
      <c r="B27" s="54" t="s">
        <v>101</v>
      </c>
      <c r="C27" s="45">
        <v>80400</v>
      </c>
      <c r="D27" s="45">
        <v>83000</v>
      </c>
      <c r="E27" s="45">
        <v>85600</v>
      </c>
      <c r="F27" s="45">
        <v>88200</v>
      </c>
      <c r="G27" s="45">
        <v>90900</v>
      </c>
      <c r="H27" s="45">
        <v>93500</v>
      </c>
      <c r="I27" s="45">
        <v>96100</v>
      </c>
      <c r="J27" s="44"/>
      <c r="K27" s="428"/>
      <c r="L27" s="54" t="s">
        <v>102</v>
      </c>
      <c r="M27" s="45">
        <v>129200</v>
      </c>
      <c r="N27" s="45">
        <v>133400</v>
      </c>
      <c r="O27" s="45">
        <v>137600</v>
      </c>
      <c r="P27" s="45">
        <v>141800</v>
      </c>
      <c r="Q27" s="45">
        <v>146000</v>
      </c>
      <c r="R27" s="45">
        <v>150200</v>
      </c>
      <c r="S27" s="45">
        <v>154400</v>
      </c>
      <c r="T27" s="103"/>
      <c r="U27" s="428"/>
      <c r="V27" s="54" t="s">
        <v>102</v>
      </c>
      <c r="W27" s="45">
        <v>142100</v>
      </c>
      <c r="X27" s="45">
        <v>146700</v>
      </c>
      <c r="Y27" s="45">
        <v>151400</v>
      </c>
      <c r="Z27" s="45">
        <v>156000</v>
      </c>
      <c r="AA27" s="45">
        <v>160600</v>
      </c>
      <c r="AB27" s="45">
        <v>165200</v>
      </c>
      <c r="AC27" s="45">
        <v>169800</v>
      </c>
      <c r="AE27" s="428"/>
      <c r="AF27" s="54" t="s">
        <v>102</v>
      </c>
      <c r="AG27" s="45">
        <v>51200</v>
      </c>
      <c r="AH27" s="45">
        <v>66500</v>
      </c>
      <c r="AI27" s="45">
        <v>79800</v>
      </c>
      <c r="AJ27" s="45">
        <v>95800</v>
      </c>
      <c r="AK27" s="9"/>
    </row>
    <row r="28" spans="1:37" x14ac:dyDescent="0.3">
      <c r="A28" s="428"/>
      <c r="B28" s="54" t="s">
        <v>103</v>
      </c>
      <c r="C28" s="45">
        <v>83000</v>
      </c>
      <c r="D28" s="45">
        <v>85600</v>
      </c>
      <c r="E28" s="45">
        <v>88200</v>
      </c>
      <c r="F28" s="45">
        <v>90900</v>
      </c>
      <c r="G28" s="45">
        <v>93500</v>
      </c>
      <c r="H28" s="45">
        <v>96100</v>
      </c>
      <c r="I28" s="45">
        <v>98700</v>
      </c>
      <c r="J28" s="44"/>
      <c r="K28" s="428"/>
      <c r="L28" s="54" t="s">
        <v>104</v>
      </c>
      <c r="M28" s="45">
        <v>133400</v>
      </c>
      <c r="N28" s="45">
        <v>137600</v>
      </c>
      <c r="O28" s="45">
        <v>141800</v>
      </c>
      <c r="P28" s="45">
        <v>146000</v>
      </c>
      <c r="Q28" s="45">
        <v>150200</v>
      </c>
      <c r="R28" s="45">
        <v>154400</v>
      </c>
      <c r="S28" s="45">
        <v>158600</v>
      </c>
      <c r="T28" s="103"/>
      <c r="U28" s="428"/>
      <c r="V28" s="54" t="s">
        <v>104</v>
      </c>
      <c r="W28" s="45">
        <v>146700</v>
      </c>
      <c r="X28" s="45">
        <v>151400</v>
      </c>
      <c r="Y28" s="45">
        <v>156000</v>
      </c>
      <c r="Z28" s="45">
        <v>160600</v>
      </c>
      <c r="AA28" s="45">
        <v>165200</v>
      </c>
      <c r="AB28" s="45">
        <v>169800</v>
      </c>
      <c r="AC28" s="45">
        <v>174500</v>
      </c>
      <c r="AE28" s="428"/>
      <c r="AF28" s="54" t="s">
        <v>104</v>
      </c>
      <c r="AG28" s="45">
        <v>53300</v>
      </c>
      <c r="AH28" s="45">
        <v>69300</v>
      </c>
      <c r="AI28" s="45">
        <v>83100</v>
      </c>
      <c r="AJ28" s="45">
        <v>99800</v>
      </c>
      <c r="AK28" s="9"/>
    </row>
    <row r="29" spans="1:37" x14ac:dyDescent="0.3">
      <c r="A29" s="428"/>
      <c r="B29" s="54" t="s">
        <v>105</v>
      </c>
      <c r="C29" s="45">
        <v>85600</v>
      </c>
      <c r="D29" s="45">
        <v>88200</v>
      </c>
      <c r="E29" s="45">
        <v>90900</v>
      </c>
      <c r="F29" s="45">
        <v>93500</v>
      </c>
      <c r="G29" s="45">
        <v>96100</v>
      </c>
      <c r="H29" s="45">
        <v>98700</v>
      </c>
      <c r="I29" s="45">
        <v>101400</v>
      </c>
      <c r="J29" s="44"/>
      <c r="K29" s="428"/>
      <c r="L29" s="54" t="s">
        <v>106</v>
      </c>
      <c r="M29" s="45">
        <v>137600</v>
      </c>
      <c r="N29" s="45">
        <v>141800</v>
      </c>
      <c r="O29" s="45">
        <v>146000</v>
      </c>
      <c r="P29" s="45">
        <v>150200</v>
      </c>
      <c r="Q29" s="45">
        <v>154400</v>
      </c>
      <c r="R29" s="45">
        <v>158600</v>
      </c>
      <c r="S29" s="45">
        <v>162800</v>
      </c>
      <c r="T29" s="103"/>
      <c r="U29" s="428"/>
      <c r="V29" s="54" t="s">
        <v>106</v>
      </c>
      <c r="W29" s="45">
        <v>151400</v>
      </c>
      <c r="X29" s="45">
        <v>156000</v>
      </c>
      <c r="Y29" s="45">
        <v>160600</v>
      </c>
      <c r="Z29" s="45">
        <v>165200</v>
      </c>
      <c r="AA29" s="45">
        <v>169800</v>
      </c>
      <c r="AB29" s="45">
        <v>174500</v>
      </c>
      <c r="AC29" s="45">
        <v>179100</v>
      </c>
      <c r="AE29" s="428"/>
      <c r="AF29" s="54" t="s">
        <v>106</v>
      </c>
      <c r="AG29" s="45">
        <v>55500</v>
      </c>
      <c r="AH29" s="45">
        <v>72100</v>
      </c>
      <c r="AI29" s="45">
        <v>86500</v>
      </c>
      <c r="AJ29" s="45">
        <v>103800</v>
      </c>
      <c r="AK29" s="9"/>
    </row>
    <row r="30" spans="1:37" x14ac:dyDescent="0.3">
      <c r="A30" s="428"/>
      <c r="B30" s="54" t="s">
        <v>107</v>
      </c>
      <c r="C30" s="45">
        <v>88200</v>
      </c>
      <c r="D30" s="45">
        <v>90900</v>
      </c>
      <c r="E30" s="45">
        <v>93500</v>
      </c>
      <c r="F30" s="45">
        <v>96100</v>
      </c>
      <c r="G30" s="45">
        <v>98700</v>
      </c>
      <c r="H30" s="45">
        <v>101400</v>
      </c>
      <c r="I30" s="45">
        <v>104000</v>
      </c>
      <c r="J30" s="44"/>
      <c r="K30" s="428"/>
      <c r="L30" s="54" t="s">
        <v>108</v>
      </c>
      <c r="M30" s="45">
        <v>141800</v>
      </c>
      <c r="N30" s="45">
        <v>146000</v>
      </c>
      <c r="O30" s="45">
        <v>150200</v>
      </c>
      <c r="P30" s="45">
        <v>154400</v>
      </c>
      <c r="Q30" s="45">
        <v>158600</v>
      </c>
      <c r="R30" s="45">
        <v>162800</v>
      </c>
      <c r="S30" s="45">
        <v>167000</v>
      </c>
      <c r="T30" s="103"/>
      <c r="U30" s="428"/>
      <c r="V30" s="54" t="s">
        <v>108</v>
      </c>
      <c r="W30" s="45">
        <v>156000</v>
      </c>
      <c r="X30" s="45">
        <v>160600</v>
      </c>
      <c r="Y30" s="45">
        <v>165200</v>
      </c>
      <c r="Z30" s="45">
        <v>169800</v>
      </c>
      <c r="AA30" s="45">
        <v>174500</v>
      </c>
      <c r="AB30" s="45">
        <v>179100</v>
      </c>
      <c r="AC30" s="45">
        <v>183700</v>
      </c>
      <c r="AE30" s="428"/>
      <c r="AF30" s="54" t="s">
        <v>108</v>
      </c>
      <c r="AG30" s="45">
        <v>57600</v>
      </c>
      <c r="AH30" s="45">
        <v>74800</v>
      </c>
      <c r="AI30" s="45">
        <v>89800</v>
      </c>
      <c r="AJ30" s="45">
        <v>107800</v>
      </c>
      <c r="AK30" s="9"/>
    </row>
    <row r="31" spans="1:37" x14ac:dyDescent="0.3">
      <c r="A31" s="428"/>
      <c r="B31" s="54" t="s">
        <v>109</v>
      </c>
      <c r="C31" s="45">
        <v>90900</v>
      </c>
      <c r="D31" s="45">
        <v>93500</v>
      </c>
      <c r="E31" s="45">
        <v>96100</v>
      </c>
      <c r="F31" s="45">
        <v>98700</v>
      </c>
      <c r="G31" s="45">
        <v>101400</v>
      </c>
      <c r="H31" s="45">
        <v>104000</v>
      </c>
      <c r="I31" s="45">
        <v>106600</v>
      </c>
      <c r="J31" s="44"/>
      <c r="K31" s="428"/>
      <c r="L31" s="54" t="s">
        <v>110</v>
      </c>
      <c r="M31" s="45">
        <v>146000</v>
      </c>
      <c r="N31" s="45">
        <v>150200</v>
      </c>
      <c r="O31" s="45">
        <v>154400</v>
      </c>
      <c r="P31" s="45">
        <v>158600</v>
      </c>
      <c r="Q31" s="45">
        <v>162800</v>
      </c>
      <c r="R31" s="45">
        <v>167000</v>
      </c>
      <c r="S31" s="45">
        <v>171200</v>
      </c>
      <c r="T31" s="103"/>
      <c r="U31" s="428"/>
      <c r="V31" s="54" t="s">
        <v>110</v>
      </c>
      <c r="W31" s="45">
        <v>160600</v>
      </c>
      <c r="X31" s="45">
        <v>165200</v>
      </c>
      <c r="Y31" s="45">
        <v>169800</v>
      </c>
      <c r="Z31" s="45">
        <v>174500</v>
      </c>
      <c r="AA31" s="45">
        <v>179100</v>
      </c>
      <c r="AB31" s="45">
        <v>183700</v>
      </c>
      <c r="AC31" s="45">
        <v>188300</v>
      </c>
      <c r="AE31" s="428"/>
      <c r="AF31" s="54" t="s">
        <v>110</v>
      </c>
      <c r="AG31" s="45">
        <v>59700</v>
      </c>
      <c r="AH31" s="45">
        <v>77600</v>
      </c>
      <c r="AI31" s="45">
        <v>93100</v>
      </c>
      <c r="AJ31" s="45">
        <v>111700</v>
      </c>
      <c r="AK31" s="9"/>
    </row>
    <row r="32" spans="1:37" x14ac:dyDescent="0.3">
      <c r="A32" s="428"/>
      <c r="B32" s="54" t="s">
        <v>111</v>
      </c>
      <c r="C32" s="45">
        <v>93500</v>
      </c>
      <c r="D32" s="45">
        <v>96100</v>
      </c>
      <c r="E32" s="45">
        <v>98700</v>
      </c>
      <c r="F32" s="45">
        <v>101400</v>
      </c>
      <c r="G32" s="45">
        <v>104000</v>
      </c>
      <c r="H32" s="45">
        <v>106600</v>
      </c>
      <c r="I32" s="45">
        <v>109200</v>
      </c>
      <c r="J32" s="44"/>
      <c r="K32" s="428"/>
      <c r="L32" s="54" t="s">
        <v>112</v>
      </c>
      <c r="M32" s="45">
        <v>150200</v>
      </c>
      <c r="N32" s="45">
        <v>154400</v>
      </c>
      <c r="O32" s="45">
        <v>158600</v>
      </c>
      <c r="P32" s="45">
        <v>162800</v>
      </c>
      <c r="Q32" s="45">
        <v>167000</v>
      </c>
      <c r="R32" s="45">
        <v>171200</v>
      </c>
      <c r="S32" s="45">
        <v>175400</v>
      </c>
      <c r="T32" s="103"/>
      <c r="U32" s="428"/>
      <c r="V32" s="54" t="s">
        <v>112</v>
      </c>
      <c r="W32" s="45">
        <v>165200</v>
      </c>
      <c r="X32" s="45">
        <v>169800</v>
      </c>
      <c r="Y32" s="45">
        <v>174500</v>
      </c>
      <c r="Z32" s="45">
        <v>179100</v>
      </c>
      <c r="AA32" s="45">
        <v>183700</v>
      </c>
      <c r="AB32" s="45">
        <v>188300</v>
      </c>
      <c r="AC32" s="45">
        <v>192900</v>
      </c>
      <c r="AE32" s="428"/>
      <c r="AF32" s="54" t="s">
        <v>112</v>
      </c>
      <c r="AG32" s="45">
        <v>61900</v>
      </c>
      <c r="AH32" s="45">
        <v>80400</v>
      </c>
      <c r="AI32" s="45">
        <v>96400</v>
      </c>
      <c r="AJ32" s="45">
        <v>115700</v>
      </c>
      <c r="AK32" s="9"/>
    </row>
    <row r="33" spans="1:37" x14ac:dyDescent="0.3">
      <c r="A33" s="10"/>
      <c r="B33" s="10"/>
      <c r="C33" s="9"/>
      <c r="D33" s="9"/>
      <c r="E33" s="9"/>
      <c r="F33" s="9"/>
      <c r="G33" s="9"/>
      <c r="H33" s="9"/>
      <c r="I33" s="9"/>
      <c r="J33" s="9"/>
      <c r="AE33" s="9"/>
      <c r="AF33" s="9"/>
      <c r="AG33" s="9"/>
      <c r="AH33" s="9"/>
      <c r="AI33" s="9"/>
      <c r="AJ33" s="9"/>
      <c r="AK33" s="9"/>
    </row>
    <row r="34" spans="1:37" ht="13.8" customHeight="1" x14ac:dyDescent="0.3">
      <c r="A34" s="425" t="s">
        <v>127</v>
      </c>
      <c r="B34" s="425"/>
      <c r="C34" s="425"/>
      <c r="D34" s="425"/>
      <c r="E34" s="425"/>
      <c r="F34" s="425"/>
      <c r="G34" s="425"/>
      <c r="H34" s="420" t="s">
        <v>126</v>
      </c>
      <c r="I34" s="421"/>
      <c r="J34" s="9"/>
      <c r="AF34" s="9"/>
      <c r="AG34" s="9"/>
      <c r="AH34" s="9"/>
      <c r="AI34" s="9"/>
      <c r="AJ34" s="9"/>
      <c r="AK34" s="9"/>
    </row>
    <row r="35" spans="1:37" ht="15" customHeight="1" x14ac:dyDescent="0.3">
      <c r="A35" s="425"/>
      <c r="B35" s="425"/>
      <c r="C35" s="425"/>
      <c r="D35" s="425"/>
      <c r="E35" s="425"/>
      <c r="F35" s="425"/>
      <c r="G35" s="425"/>
      <c r="H35" s="421"/>
      <c r="I35" s="421"/>
      <c r="J35" s="9"/>
      <c r="AF35" s="9"/>
      <c r="AG35" s="9"/>
      <c r="AH35" s="9"/>
      <c r="AI35" s="9"/>
      <c r="AJ35" s="9"/>
      <c r="AK35" s="9"/>
    </row>
    <row r="36" spans="1:37" ht="14.4" customHeight="1" x14ac:dyDescent="0.3">
      <c r="A36" s="425"/>
      <c r="B36" s="425"/>
      <c r="C36" s="425"/>
      <c r="D36" s="425"/>
      <c r="E36" s="425"/>
      <c r="F36" s="425"/>
      <c r="G36" s="425"/>
      <c r="H36" s="421"/>
      <c r="I36" s="421"/>
      <c r="J36" s="9"/>
      <c r="AF36" s="9"/>
      <c r="AG36" s="9"/>
      <c r="AH36" s="9"/>
      <c r="AI36" s="9"/>
      <c r="AJ36" s="9"/>
      <c r="AK36" s="9"/>
    </row>
    <row r="37" spans="1:37" x14ac:dyDescent="0.3">
      <c r="A37" s="10"/>
      <c r="B37" s="10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E37" s="9"/>
      <c r="AF37" s="9"/>
      <c r="AG37" s="9"/>
      <c r="AH37" s="9"/>
      <c r="AI37" s="9"/>
      <c r="AJ37" s="9"/>
      <c r="AK37" s="9"/>
    </row>
    <row r="38" spans="1:37" x14ac:dyDescent="0.3">
      <c r="A38" s="10"/>
      <c r="B38" s="10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E38" s="9"/>
      <c r="AF38" s="9"/>
      <c r="AG38" s="9"/>
      <c r="AH38" s="9"/>
      <c r="AI38" s="9"/>
      <c r="AJ38" s="9"/>
      <c r="AK38" s="9"/>
    </row>
    <row r="39" spans="1:37" x14ac:dyDescent="0.3">
      <c r="A39" s="10"/>
      <c r="B39" s="10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E39" s="9"/>
      <c r="AF39" s="9"/>
      <c r="AG39" s="9"/>
      <c r="AH39" s="9"/>
      <c r="AI39" s="9"/>
      <c r="AJ39" s="9"/>
      <c r="AK39" s="9"/>
    </row>
    <row r="40" spans="1:37" x14ac:dyDescent="0.3">
      <c r="A40" s="10"/>
      <c r="B40" s="10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E40" s="9"/>
      <c r="AF40" s="9"/>
      <c r="AG40" s="9"/>
      <c r="AH40" s="9"/>
      <c r="AI40" s="9"/>
      <c r="AJ40" s="9"/>
      <c r="AK40" s="9"/>
    </row>
    <row r="41" spans="1:37" x14ac:dyDescent="0.3">
      <c r="A41" s="10"/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E41" s="9"/>
      <c r="AF41" s="9"/>
      <c r="AG41" s="9"/>
      <c r="AH41" s="9"/>
      <c r="AI41" s="9"/>
      <c r="AJ41" s="9"/>
      <c r="AK41" s="9"/>
    </row>
    <row r="42" spans="1:37" x14ac:dyDescent="0.3">
      <c r="A42" s="10"/>
      <c r="B42" s="10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E42" s="9"/>
      <c r="AF42" s="9"/>
      <c r="AG42" s="9"/>
      <c r="AH42" s="9"/>
      <c r="AI42" s="9"/>
      <c r="AJ42" s="9"/>
      <c r="AK42" s="9"/>
    </row>
    <row r="43" spans="1:37" x14ac:dyDescent="0.3">
      <c r="A43" s="10"/>
      <c r="B43" s="10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E43" s="9"/>
      <c r="AF43" s="9"/>
      <c r="AG43" s="9"/>
      <c r="AH43" s="9"/>
      <c r="AI43" s="9"/>
      <c r="AJ43" s="9"/>
      <c r="AK43" s="9"/>
    </row>
    <row r="44" spans="1:37" x14ac:dyDescent="0.3">
      <c r="A44" s="10"/>
      <c r="B44" s="10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E44" s="9"/>
      <c r="AF44" s="9"/>
      <c r="AG44" s="9"/>
      <c r="AH44" s="9"/>
      <c r="AI44" s="9"/>
      <c r="AJ44" s="9"/>
      <c r="AK44" s="9"/>
    </row>
    <row r="45" spans="1:37" x14ac:dyDescent="0.3">
      <c r="A45" s="10"/>
      <c r="B45" s="10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E45" s="9"/>
      <c r="AF45" s="9"/>
      <c r="AG45" s="9"/>
      <c r="AH45" s="9"/>
      <c r="AI45" s="9"/>
      <c r="AJ45" s="9"/>
      <c r="AK45" s="9"/>
    </row>
    <row r="46" spans="1:37" x14ac:dyDescent="0.3">
      <c r="A46" s="10"/>
      <c r="B46" s="10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E46" s="9"/>
      <c r="AF46" s="9"/>
      <c r="AG46" s="9"/>
      <c r="AH46" s="9"/>
      <c r="AI46" s="9"/>
      <c r="AJ46" s="9"/>
      <c r="AK46" s="9"/>
    </row>
  </sheetData>
  <sheetProtection algorithmName="SHA-512" hashValue="Y+lgTRn1VNRC3jXnqtNTLxjDB/N2eW6CRJVi4eBE8ZqhM2gO6aKOvHd/rrBzdBW0rM9++kbP9OAymbFhXmvnVQ==" saltValue="m9qF4MlfrKYdY0X6hdSSUg==" spinCount="100000" sheet="1" objects="1" scenarios="1"/>
  <mergeCells count="21">
    <mergeCell ref="U4:AC4"/>
    <mergeCell ref="U2:AC2"/>
    <mergeCell ref="V5:AC6"/>
    <mergeCell ref="AE7:AE32"/>
    <mergeCell ref="U7:U32"/>
    <mergeCell ref="A3:I3"/>
    <mergeCell ref="K3:AJ3"/>
    <mergeCell ref="H34:I36"/>
    <mergeCell ref="A1:AJ1"/>
    <mergeCell ref="A4:I4"/>
    <mergeCell ref="K4:S4"/>
    <mergeCell ref="AE4:AJ4"/>
    <mergeCell ref="A34:G36"/>
    <mergeCell ref="A2:I2"/>
    <mergeCell ref="K2:S2"/>
    <mergeCell ref="AE2:AJ2"/>
    <mergeCell ref="B5:I5"/>
    <mergeCell ref="AF5:AJ5"/>
    <mergeCell ref="A7:A32"/>
    <mergeCell ref="K7:K32"/>
    <mergeCell ref="L5:S6"/>
  </mergeCells>
  <phoneticPr fontId="61" type="noConversion"/>
  <printOptions horizontalCentered="1" verticalCentered="1"/>
  <pageMargins left="0.23622047244094491" right="0.23622047244094491" top="0" bottom="0" header="0.31496062992125984" footer="0.31496062992125984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0CD81-A90C-431E-8B98-798561576963}">
  <sheetPr>
    <tabColor theme="7"/>
  </sheetPr>
  <dimension ref="A1:Q69"/>
  <sheetViews>
    <sheetView zoomScale="80" zoomScaleNormal="80" zoomScaleSheetLayoutView="81" zoomScalePageLayoutView="82" workbookViewId="0">
      <selection activeCell="I66" sqref="I66"/>
    </sheetView>
  </sheetViews>
  <sheetFormatPr defaultColWidth="8.88671875" defaultRowHeight="14.4" x14ac:dyDescent="0.3"/>
  <cols>
    <col min="1" max="1" width="0.6640625" style="1" customWidth="1"/>
    <col min="2" max="2" width="21.21875" style="109" customWidth="1"/>
    <col min="3" max="3" width="22.44140625" style="109" customWidth="1"/>
    <col min="4" max="4" width="17.6640625" style="109" customWidth="1"/>
    <col min="5" max="5" width="21.6640625" style="109" hidden="1" customWidth="1"/>
    <col min="6" max="6" width="1.5546875" style="109" customWidth="1"/>
    <col min="7" max="7" width="20.6640625" style="109" customWidth="1"/>
    <col min="8" max="8" width="23" style="109" customWidth="1"/>
    <col min="9" max="9" width="18.33203125" style="109" customWidth="1"/>
    <col min="10" max="13" width="20.44140625" style="109" customWidth="1"/>
    <col min="14" max="14" width="11.33203125" style="109" customWidth="1"/>
    <col min="15" max="15" width="20.44140625" style="109" customWidth="1"/>
    <col min="16" max="16" width="4.5546875" style="109" customWidth="1"/>
    <col min="17" max="16384" width="8.88671875" style="109"/>
  </cols>
  <sheetData>
    <row r="1" spans="1:17" ht="15.6" x14ac:dyDescent="0.3">
      <c r="B1" s="443" t="s">
        <v>35</v>
      </c>
      <c r="C1" s="444"/>
      <c r="D1" s="444"/>
      <c r="E1" s="444"/>
      <c r="F1" s="444"/>
      <c r="G1" s="444"/>
      <c r="H1" s="444"/>
      <c r="I1" s="445"/>
      <c r="J1" s="446" t="s">
        <v>163</v>
      </c>
      <c r="K1" s="447"/>
      <c r="L1" s="447"/>
      <c r="M1" s="447"/>
      <c r="N1" s="447"/>
      <c r="O1" s="447"/>
      <c r="P1" s="448"/>
    </row>
    <row r="2" spans="1:17" ht="15" thickBot="1" x14ac:dyDescent="0.35">
      <c r="B2" s="20" t="s">
        <v>1</v>
      </c>
      <c r="C2" s="155">
        <f>C3*C4*15*1985/1000000000+SUM(J50,K50,L50,M50)+E9+E14+E19</f>
        <v>0</v>
      </c>
      <c r="D2" s="3" t="s">
        <v>16</v>
      </c>
      <c r="E2" s="267"/>
      <c r="F2" s="170"/>
      <c r="G2" s="388" t="s">
        <v>160</v>
      </c>
      <c r="H2" s="5"/>
      <c r="I2" s="287"/>
      <c r="J2" s="449" t="s">
        <v>38</v>
      </c>
      <c r="K2" s="450"/>
      <c r="L2" s="450"/>
      <c r="M2" s="186"/>
      <c r="N2" s="187"/>
      <c r="O2" s="187"/>
      <c r="P2" s="147"/>
    </row>
    <row r="3" spans="1:17" ht="14.4" customHeight="1" x14ac:dyDescent="0.25">
      <c r="B3" s="20" t="s">
        <v>6</v>
      </c>
      <c r="C3" s="113">
        <v>0</v>
      </c>
      <c r="D3" s="114" t="s">
        <v>0</v>
      </c>
      <c r="E3" s="269"/>
      <c r="F3" s="270"/>
      <c r="G3" s="366" t="s">
        <v>157</v>
      </c>
      <c r="H3" s="389" t="str">
        <f>H9</f>
        <v>нет</v>
      </c>
      <c r="I3" s="369"/>
      <c r="J3" s="449"/>
      <c r="K3" s="450"/>
      <c r="L3" s="450"/>
      <c r="M3" s="188"/>
      <c r="N3" s="170"/>
      <c r="O3" s="170"/>
      <c r="P3" s="116"/>
    </row>
    <row r="4" spans="1:17" ht="14.4" customHeight="1" x14ac:dyDescent="0.25">
      <c r="B4" s="370" t="s">
        <v>7</v>
      </c>
      <c r="C4" s="113">
        <v>0</v>
      </c>
      <c r="D4" s="118"/>
      <c r="E4" s="271"/>
      <c r="F4" s="270"/>
      <c r="G4" s="367" t="s">
        <v>158</v>
      </c>
      <c r="H4" s="389" t="str">
        <f>H14</f>
        <v>нет</v>
      </c>
      <c r="I4" s="369"/>
      <c r="J4" s="441" t="s">
        <v>36</v>
      </c>
      <c r="K4" s="451"/>
      <c r="L4" s="442"/>
      <c r="M4" s="188"/>
      <c r="N4" s="170"/>
      <c r="O4" s="170"/>
      <c r="P4" s="116"/>
    </row>
    <row r="5" spans="1:17" ht="15.6" customHeight="1" thickBot="1" x14ac:dyDescent="0.3">
      <c r="B5" s="452" t="s">
        <v>178</v>
      </c>
      <c r="C5" s="453"/>
      <c r="D5" s="330">
        <v>0</v>
      </c>
      <c r="E5" s="272"/>
      <c r="F5" s="273"/>
      <c r="G5" s="368" t="s">
        <v>159</v>
      </c>
      <c r="H5" s="389" t="str">
        <f>H19</f>
        <v>нет</v>
      </c>
      <c r="I5" s="369"/>
      <c r="J5" s="441" t="s">
        <v>228</v>
      </c>
      <c r="K5" s="442"/>
      <c r="L5" s="148">
        <v>0</v>
      </c>
      <c r="M5" s="188"/>
      <c r="N5" s="170"/>
      <c r="O5" s="170"/>
      <c r="P5" s="116"/>
    </row>
    <row r="6" spans="1:17" ht="19.2" customHeight="1" x14ac:dyDescent="0.3">
      <c r="B6" s="74" t="s">
        <v>174</v>
      </c>
      <c r="C6" s="429"/>
      <c r="D6" s="429"/>
      <c r="E6" s="274"/>
      <c r="F6" s="275"/>
      <c r="G6" s="430" t="s">
        <v>324</v>
      </c>
      <c r="H6" s="430"/>
      <c r="I6" s="431"/>
      <c r="J6" s="441" t="s">
        <v>229</v>
      </c>
      <c r="K6" s="442"/>
      <c r="L6" s="148">
        <v>0</v>
      </c>
      <c r="M6" s="188"/>
      <c r="N6" s="170"/>
      <c r="O6" s="170"/>
      <c r="P6" s="116"/>
    </row>
    <row r="7" spans="1:17" ht="17.399999999999999" customHeight="1" x14ac:dyDescent="0.3">
      <c r="B7" s="123"/>
      <c r="C7" s="170"/>
      <c r="D7" s="170"/>
      <c r="E7" s="170"/>
      <c r="F7" s="5"/>
      <c r="G7" s="432"/>
      <c r="H7" s="432"/>
      <c r="I7" s="433"/>
      <c r="J7" s="434" t="s">
        <v>173</v>
      </c>
      <c r="K7" s="435"/>
      <c r="L7" s="435"/>
      <c r="M7" s="188"/>
      <c r="N7" s="170"/>
      <c r="O7" s="170"/>
      <c r="P7" s="116"/>
    </row>
    <row r="8" spans="1:17" ht="16.8" customHeight="1" x14ac:dyDescent="0.3">
      <c r="B8" s="438" t="s">
        <v>245</v>
      </c>
      <c r="C8" s="439"/>
      <c r="D8" s="439"/>
      <c r="E8" s="276"/>
      <c r="F8" s="390"/>
      <c r="G8" s="439" t="s">
        <v>248</v>
      </c>
      <c r="H8" s="439"/>
      <c r="I8" s="440"/>
      <c r="J8" s="436"/>
      <c r="K8" s="437"/>
      <c r="L8" s="437"/>
      <c r="M8" s="188"/>
      <c r="N8" s="170"/>
      <c r="O8" s="170"/>
      <c r="P8" s="116"/>
    </row>
    <row r="9" spans="1:17" ht="14.4" customHeight="1" x14ac:dyDescent="0.3">
      <c r="A9" s="1" t="str">
        <f>C9</f>
        <v>нет</v>
      </c>
      <c r="B9" s="371" t="s">
        <v>19</v>
      </c>
      <c r="C9" s="125" t="s">
        <v>24</v>
      </c>
      <c r="D9" s="152">
        <f>VLOOKUP(C9,Лист1!B2:C16,2,FALSE)</f>
        <v>0</v>
      </c>
      <c r="E9" s="329">
        <f>VLOOKUP(C9,Лист1!$B$2:$H$16,7,0)</f>
        <v>0</v>
      </c>
      <c r="F9" s="391"/>
      <c r="G9" s="375" t="s">
        <v>19</v>
      </c>
      <c r="H9" s="125" t="s">
        <v>24</v>
      </c>
      <c r="I9" s="349">
        <f>IF(AND(H9=H3,H10="S-Stone"),VLOOKUP(H3,Лист1!$B$71:$C$105,2,0),IF(AND(H9=H3,H10="S-Sense"),VLOOKUP(H3,Лист1!$B$71:$I$105,8,0),0))</f>
        <v>0</v>
      </c>
      <c r="J9" s="441" t="s">
        <v>37</v>
      </c>
      <c r="K9" s="451"/>
      <c r="L9" s="442"/>
      <c r="M9" s="188"/>
      <c r="N9" s="170"/>
      <c r="O9" s="170"/>
      <c r="P9" s="116"/>
    </row>
    <row r="10" spans="1:17" x14ac:dyDescent="0.3">
      <c r="B10" s="372" t="s">
        <v>21</v>
      </c>
      <c r="C10" s="125" t="s">
        <v>18</v>
      </c>
      <c r="D10" s="152">
        <f>IF(AND(A9=C9,C10="RAL, указать:"),VLOOKUP(A9,Лист1!$B$2:$J$16,9,0),0)</f>
        <v>0</v>
      </c>
      <c r="E10" s="260"/>
      <c r="F10" s="391"/>
      <c r="G10" s="376" t="s">
        <v>315</v>
      </c>
      <c r="H10" s="392" t="s">
        <v>318</v>
      </c>
      <c r="I10" s="342"/>
      <c r="J10" s="441" t="s">
        <v>230</v>
      </c>
      <c r="K10" s="442"/>
      <c r="L10" s="148">
        <v>0</v>
      </c>
      <c r="M10" s="188"/>
      <c r="N10" s="170"/>
      <c r="O10" s="170"/>
      <c r="P10" s="116"/>
    </row>
    <row r="11" spans="1:17" ht="14.4" customHeight="1" x14ac:dyDescent="0.3">
      <c r="B11" s="372" t="s">
        <v>22</v>
      </c>
      <c r="C11" s="126" t="s">
        <v>151</v>
      </c>
      <c r="D11" s="152">
        <f>VLOOKUP(C11,Лист1!B27:C28,2,FALSE)</f>
        <v>0</v>
      </c>
      <c r="E11" s="260"/>
      <c r="F11" s="391"/>
      <c r="G11" s="376" t="s">
        <v>21</v>
      </c>
      <c r="H11" s="125" t="s">
        <v>18</v>
      </c>
      <c r="I11" s="277">
        <f>IF(AND(H9=H3,H10="S-Stone",H11="RAL, указать:"),VLOOKUP(H3,Лист1!$B$71:$D$105,3,0),IF(AND(H9=H3,H10="S-Sense",H11="RAL, указать:"),VLOOKUP(H3,Лист1!$B$71:$J$105,9,0),0))</f>
        <v>0</v>
      </c>
      <c r="J11" s="441" t="s">
        <v>231</v>
      </c>
      <c r="K11" s="442"/>
      <c r="L11" s="148">
        <v>0</v>
      </c>
      <c r="M11" s="188"/>
      <c r="N11" s="170"/>
      <c r="O11" s="170"/>
      <c r="P11" s="116"/>
    </row>
    <row r="12" spans="1:17" x14ac:dyDescent="0.3">
      <c r="B12" s="372" t="s">
        <v>27</v>
      </c>
      <c r="C12" s="125" t="s">
        <v>24</v>
      </c>
      <c r="D12" s="152">
        <f>VLOOKUP(C12,Лист1!B30:C32,2,FALSE)</f>
        <v>0</v>
      </c>
      <c r="E12" s="260"/>
      <c r="F12" s="391"/>
      <c r="G12" s="376" t="s">
        <v>27</v>
      </c>
      <c r="H12" s="125" t="s">
        <v>24</v>
      </c>
      <c r="I12" s="277">
        <f>IF(AND(H9=H3,H10="S-Stone",H12="цветной с лого"),VLOOKUP(H3,Лист1!$B$71:$H$105,7,0),IF(AND(H9=H3,H10="S-Stone",H12="белый с лого"),VLOOKUP(H3,Лист1!$B$71:$G$105,6,0),IF(AND(H9=H3,H10="S-Sense",H12="цветной с лого"),VLOOKUP(H3,Лист1!$B$71:$N$105,13,0),IF(AND(H9=H3,H10="S-Sense",H12="белый с лого"),VLOOKUP(H3,Лист1!$B$71:$M$105,12,0),0))))</f>
        <v>0</v>
      </c>
      <c r="J12" s="454" t="s">
        <v>161</v>
      </c>
      <c r="K12" s="455"/>
      <c r="L12" s="455"/>
      <c r="M12" s="188"/>
      <c r="N12" s="170"/>
      <c r="O12" s="170"/>
      <c r="P12" s="116"/>
      <c r="Q12" s="345"/>
    </row>
    <row r="13" spans="1:17" ht="14.4" customHeight="1" x14ac:dyDescent="0.3">
      <c r="B13" s="373" t="s">
        <v>169</v>
      </c>
      <c r="C13" s="128"/>
      <c r="D13" s="278"/>
      <c r="E13" s="279"/>
      <c r="F13" s="393"/>
      <c r="G13" s="377" t="s">
        <v>169</v>
      </c>
      <c r="H13" s="128"/>
      <c r="I13" s="287"/>
      <c r="J13" s="456"/>
      <c r="K13" s="457"/>
      <c r="L13" s="457"/>
      <c r="M13" s="188"/>
      <c r="N13" s="170"/>
      <c r="O13" s="170"/>
      <c r="P13" s="116"/>
      <c r="Q13" s="345"/>
    </row>
    <row r="14" spans="1:17" ht="14.4" customHeight="1" x14ac:dyDescent="0.3">
      <c r="A14" s="1" t="str">
        <f>C14</f>
        <v>нет</v>
      </c>
      <c r="B14" s="371" t="s">
        <v>23</v>
      </c>
      <c r="C14" s="125" t="s">
        <v>24</v>
      </c>
      <c r="D14" s="152">
        <f>VLOOKUP(C14,Лист1!B2:C16,2,FALSE)</f>
        <v>0</v>
      </c>
      <c r="E14" s="260">
        <f>VLOOKUP(C14,Лист1!$B$1:$H$16,7,0)</f>
        <v>0</v>
      </c>
      <c r="F14" s="391"/>
      <c r="G14" s="375" t="s">
        <v>23</v>
      </c>
      <c r="H14" s="125" t="s">
        <v>24</v>
      </c>
      <c r="I14" s="277">
        <f>IF(AND(H14=H4,H15="S-Stone"),VLOOKUP(H4,Лист1!$B$71:$C$105,2,0),IF(AND(H14=H4,H15="S-Sense"),VLOOKUP(H4,Лист1!$B$71:$I$105,8,0),0))</f>
        <v>0</v>
      </c>
      <c r="J14" s="123"/>
      <c r="K14" s="170"/>
      <c r="L14" s="170"/>
      <c r="M14" s="170"/>
      <c r="N14" s="170"/>
      <c r="O14" s="170"/>
      <c r="P14" s="116"/>
    </row>
    <row r="15" spans="1:17" x14ac:dyDescent="0.3">
      <c r="B15" s="372" t="s">
        <v>25</v>
      </c>
      <c r="C15" s="125" t="s">
        <v>18</v>
      </c>
      <c r="D15" s="152">
        <f>IF(AND(A14=C14,C15="RAL, указать:"),VLOOKUP(A14,Лист1!$B$2:$J$16,9,0),0)</f>
        <v>0</v>
      </c>
      <c r="E15" s="260"/>
      <c r="F15" s="391"/>
      <c r="G15" s="376" t="s">
        <v>315</v>
      </c>
      <c r="H15" s="392" t="s">
        <v>318</v>
      </c>
      <c r="I15" s="348" t="s">
        <v>321</v>
      </c>
      <c r="J15" s="123"/>
      <c r="K15" s="170"/>
      <c r="L15" s="170"/>
      <c r="M15" s="170"/>
      <c r="N15" s="170"/>
      <c r="O15" s="170"/>
      <c r="P15" s="116"/>
    </row>
    <row r="16" spans="1:17" ht="15" customHeight="1" x14ac:dyDescent="0.3">
      <c r="B16" s="372" t="s">
        <v>26</v>
      </c>
      <c r="C16" s="126" t="s">
        <v>151</v>
      </c>
      <c r="D16" s="152">
        <f>VLOOKUP(C16,Лист1!B27:C28,2,FALSE)</f>
        <v>0</v>
      </c>
      <c r="E16" s="163"/>
      <c r="F16" s="391"/>
      <c r="G16" s="376" t="s">
        <v>25</v>
      </c>
      <c r="H16" s="125" t="s">
        <v>18</v>
      </c>
      <c r="I16" s="277">
        <f>IF(AND(H14=H4,H15="S-Stone",H16="RAL, указать:"),VLOOKUP(H4,Лист1!$B$71:$D$105,3,0),IF(AND(H14=H4,H15="S-Sense",H16="RAL, указать:"),VLOOKUP(H4,Лист1!$B$71:$J$105,9,0),0))</f>
        <v>0</v>
      </c>
      <c r="J16" s="458" t="s">
        <v>333</v>
      </c>
      <c r="K16" s="459"/>
      <c r="L16" s="459"/>
      <c r="M16" s="459"/>
      <c r="N16" s="170"/>
      <c r="O16" s="170"/>
      <c r="P16" s="116"/>
    </row>
    <row r="17" spans="1:16" ht="14.4" customHeight="1" x14ac:dyDescent="0.3">
      <c r="B17" s="372" t="s">
        <v>28</v>
      </c>
      <c r="C17" s="125" t="s">
        <v>24</v>
      </c>
      <c r="D17" s="152">
        <f>VLOOKUP(C17,Лист1!B30:C32,2,FALSE)</f>
        <v>0</v>
      </c>
      <c r="E17" s="163"/>
      <c r="F17" s="391"/>
      <c r="G17" s="376" t="s">
        <v>28</v>
      </c>
      <c r="H17" s="125" t="s">
        <v>24</v>
      </c>
      <c r="I17" s="277">
        <f>IF(AND(H14=H4,H15="S-Stone",H17="цветной с лого"),VLOOKUP(H4,Лист1!$B$71:$H$105,7,0),IF(AND(H14=H4,H15="S-Stone",H17="белый с лого"),VLOOKUP(H4,Лист1!$B$71:$G$105,6,0),IF(AND(H14=H4,H15="S-Sense",H17="цветной с лого"),VLOOKUP(H4,Лист1!$B$71:$N$105,13,0),IF(AND(H14=H4,H15="S-Sense",H17="белый с лого"),VLOOKUP(H4,Лист1!$B$71:$M$105,12,0),0))))</f>
        <v>0</v>
      </c>
      <c r="J17" s="460"/>
      <c r="K17" s="461"/>
      <c r="L17" s="461"/>
      <c r="M17" s="461"/>
      <c r="N17" s="170"/>
      <c r="O17" s="189"/>
      <c r="P17" s="129"/>
    </row>
    <row r="18" spans="1:16" ht="14.4" customHeight="1" x14ac:dyDescent="0.3">
      <c r="B18" s="373" t="s">
        <v>171</v>
      </c>
      <c r="C18" s="128"/>
      <c r="D18" s="1"/>
      <c r="E18" s="280"/>
      <c r="F18" s="394"/>
      <c r="G18" s="377" t="s">
        <v>171</v>
      </c>
      <c r="H18" s="128"/>
      <c r="I18" s="15"/>
      <c r="J18" s="462" t="s">
        <v>33</v>
      </c>
      <c r="K18" s="463"/>
      <c r="L18" s="464" t="s">
        <v>3</v>
      </c>
      <c r="M18" s="465"/>
      <c r="N18" s="170"/>
      <c r="O18" s="189"/>
      <c r="P18" s="129"/>
    </row>
    <row r="19" spans="1:16" ht="14.4" customHeight="1" x14ac:dyDescent="0.3">
      <c r="A19" s="1" t="str">
        <f>C19</f>
        <v>нет</v>
      </c>
      <c r="B19" s="371" t="s">
        <v>29</v>
      </c>
      <c r="C19" s="125" t="s">
        <v>24</v>
      </c>
      <c r="D19" s="152">
        <f>VLOOKUP(C19,Лист1!B2:C16,2,FALSE)</f>
        <v>0</v>
      </c>
      <c r="E19" s="260">
        <f>VLOOKUP(C19,Лист1!$B$1:$H$16,7,0)</f>
        <v>0</v>
      </c>
      <c r="F19" s="391"/>
      <c r="G19" s="375" t="s">
        <v>29</v>
      </c>
      <c r="H19" s="125" t="s">
        <v>24</v>
      </c>
      <c r="I19" s="277">
        <f>IF(AND(H19=H5,H20="S-Stone"),VLOOKUP(H5,Лист1!$B$71:$C$105,2,0),IF(AND(H19=H5,H20="S-Sense"),VLOOKUP(H5,Лист1!$B$71:$I$105,8,0),0))</f>
        <v>0</v>
      </c>
      <c r="J19" s="403"/>
      <c r="K19" s="404"/>
      <c r="L19" s="404"/>
      <c r="M19" s="404"/>
      <c r="N19" s="170"/>
      <c r="O19" s="189"/>
      <c r="P19" s="129"/>
    </row>
    <row r="20" spans="1:16" ht="14.4" customHeight="1" x14ac:dyDescent="0.3">
      <c r="B20" s="372" t="s">
        <v>30</v>
      </c>
      <c r="C20" s="125" t="s">
        <v>18</v>
      </c>
      <c r="D20" s="152">
        <f>IF(AND(A19=C19,C20="RAL, указать:"),VLOOKUP(A19,Лист1!$B$2:$J$16,9,0),0)</f>
        <v>0</v>
      </c>
      <c r="E20" s="260"/>
      <c r="F20" s="391"/>
      <c r="G20" s="376" t="s">
        <v>315</v>
      </c>
      <c r="H20" s="392" t="s">
        <v>318</v>
      </c>
      <c r="I20" s="342"/>
      <c r="J20" s="478" t="s">
        <v>226</v>
      </c>
      <c r="K20" s="479"/>
      <c r="L20" s="479"/>
      <c r="M20" s="479"/>
      <c r="N20" s="170"/>
      <c r="O20" s="170"/>
      <c r="P20" s="158"/>
    </row>
    <row r="21" spans="1:16" x14ac:dyDescent="0.3">
      <c r="B21" s="372" t="s">
        <v>31</v>
      </c>
      <c r="C21" s="126" t="s">
        <v>151</v>
      </c>
      <c r="D21" s="152">
        <f>VLOOKUP(C21,Лист1!B27:C28,2,FALSE)</f>
        <v>0</v>
      </c>
      <c r="E21" s="260"/>
      <c r="F21" s="391"/>
      <c r="G21" s="376" t="s">
        <v>30</v>
      </c>
      <c r="H21" s="125" t="s">
        <v>18</v>
      </c>
      <c r="I21" s="277">
        <f>IF(AND(H19=H5,H20="S-Stone",H21="RAL, указать:"),VLOOKUP(H5,Лист1!$B$71:$D$105,3,0),IF(AND(H19=H5,H20="S-Sense",H21="RAL, указать:"),VLOOKUP(H5,Лист1!$B$71:$J$105,9,0),0))</f>
        <v>0</v>
      </c>
      <c r="J21" s="480"/>
      <c r="K21" s="481"/>
      <c r="L21" s="481"/>
      <c r="M21" s="481"/>
      <c r="N21" s="189"/>
      <c r="P21" s="130"/>
    </row>
    <row r="22" spans="1:16" ht="14.4" customHeight="1" x14ac:dyDescent="0.3">
      <c r="B22" s="372" t="s">
        <v>32</v>
      </c>
      <c r="C22" s="125" t="s">
        <v>24</v>
      </c>
      <c r="D22" s="152">
        <f>VLOOKUP(C22,Лист1!B30:C32,2,FALSE)</f>
        <v>0</v>
      </c>
      <c r="E22" s="260"/>
      <c r="F22" s="391"/>
      <c r="G22" s="376" t="s">
        <v>32</v>
      </c>
      <c r="H22" s="125" t="s">
        <v>24</v>
      </c>
      <c r="I22" s="277">
        <f>IF(AND(H19=H5,H20="S-Stone",H22="цветной с лого"),VLOOKUP(H5,Лист1!$B$71:$H$105,7,0),IF(AND(H19=H5,H20="S-Stone",H22="белый с лого"),VLOOKUP(H5,Лист1!$B$71:$G$105,6,0),IF(AND(H19=H5,H20="S-Sense",H22="цветной с лого"),VLOOKUP(H5,Лист1!$B$71:$N$105,13,0),IF(AND(H19=H5,H20="S-Sense",H22="белый с лого"),VLOOKUP(H5,Лист1!$B$71:$M$105,12,0),0))))</f>
        <v>0</v>
      </c>
      <c r="J22" s="482" t="s">
        <v>189</v>
      </c>
      <c r="K22" s="483"/>
      <c r="L22" s="351" t="s">
        <v>17</v>
      </c>
      <c r="M22" s="351" t="s">
        <v>15</v>
      </c>
      <c r="N22" s="189"/>
      <c r="O22" s="172"/>
      <c r="P22" s="116"/>
    </row>
    <row r="23" spans="1:16" ht="14.4" customHeight="1" x14ac:dyDescent="0.3">
      <c r="B23" s="374" t="s">
        <v>170</v>
      </c>
      <c r="C23" s="133"/>
      <c r="D23" s="153"/>
      <c r="E23" s="282"/>
      <c r="F23" s="283"/>
      <c r="G23" s="377" t="s">
        <v>170</v>
      </c>
      <c r="H23" s="128"/>
      <c r="I23" s="288"/>
      <c r="J23" s="484" t="s">
        <v>196</v>
      </c>
      <c r="K23" s="485"/>
      <c r="L23" s="118">
        <v>0</v>
      </c>
      <c r="M23" s="150">
        <f>L23*3700</f>
        <v>0</v>
      </c>
      <c r="N23" s="189"/>
      <c r="O23" s="172"/>
      <c r="P23" s="131"/>
    </row>
    <row r="24" spans="1:16" ht="15" customHeight="1" x14ac:dyDescent="0.3">
      <c r="B24" s="486" t="s">
        <v>227</v>
      </c>
      <c r="C24" s="487"/>
      <c r="D24" s="488">
        <f>SUM(D9:D22)+D5</f>
        <v>0</v>
      </c>
      <c r="E24" s="284"/>
      <c r="F24" s="285"/>
      <c r="G24" s="487" t="s">
        <v>249</v>
      </c>
      <c r="H24" s="487"/>
      <c r="I24" s="489">
        <f>SUM(I9,I11,I12,I14,I16,I17,I19,I21,I22)+D5</f>
        <v>0</v>
      </c>
      <c r="J24" s="405" t="s">
        <v>197</v>
      </c>
      <c r="K24" s="352"/>
      <c r="L24" s="118">
        <v>0</v>
      </c>
      <c r="M24" s="150">
        <f>L24*5600</f>
        <v>0</v>
      </c>
      <c r="N24" s="168"/>
      <c r="O24" s="259" t="s">
        <v>202</v>
      </c>
      <c r="P24" s="131"/>
    </row>
    <row r="25" spans="1:16" ht="15.6" customHeight="1" x14ac:dyDescent="0.3">
      <c r="B25" s="486"/>
      <c r="C25" s="487"/>
      <c r="D25" s="488"/>
      <c r="F25" s="413"/>
      <c r="G25" s="487"/>
      <c r="H25" s="487"/>
      <c r="I25" s="489"/>
      <c r="J25" s="405" t="s">
        <v>303</v>
      </c>
      <c r="K25" s="352"/>
      <c r="L25" s="118">
        <v>0</v>
      </c>
      <c r="M25" s="150">
        <f>L25*10100</f>
        <v>0</v>
      </c>
      <c r="N25" s="168"/>
      <c r="O25" s="257"/>
      <c r="P25" s="158"/>
    </row>
    <row r="26" spans="1:16" ht="14.4" customHeight="1" x14ac:dyDescent="0.3">
      <c r="B26" s="123"/>
      <c r="C26" s="170"/>
      <c r="D26" s="170"/>
      <c r="E26" s="170"/>
      <c r="F26" s="170"/>
      <c r="G26" s="273"/>
      <c r="H26" s="273"/>
      <c r="I26" s="112"/>
      <c r="J26" s="405" t="s">
        <v>305</v>
      </c>
      <c r="K26" s="352"/>
      <c r="L26" s="118">
        <v>0</v>
      </c>
      <c r="M26" s="151">
        <f>L26*12100</f>
        <v>0</v>
      </c>
      <c r="N26" s="172"/>
      <c r="O26" s="169"/>
      <c r="P26" s="158"/>
    </row>
    <row r="27" spans="1:16" ht="15" customHeight="1" x14ac:dyDescent="0.3">
      <c r="B27" s="123"/>
      <c r="C27" s="170"/>
      <c r="D27" s="170"/>
      <c r="E27" s="170"/>
      <c r="F27" s="170"/>
      <c r="G27" s="273"/>
      <c r="H27" s="273"/>
      <c r="I27" s="112"/>
      <c r="J27" s="405" t="s">
        <v>306</v>
      </c>
      <c r="K27" s="352"/>
      <c r="L27" s="118">
        <v>0</v>
      </c>
      <c r="M27" s="151">
        <f>L27*10100</f>
        <v>0</v>
      </c>
      <c r="N27" s="170"/>
      <c r="P27" s="158"/>
    </row>
    <row r="28" spans="1:16" ht="16.2" customHeight="1" x14ac:dyDescent="0.3">
      <c r="B28" s="123"/>
      <c r="C28" s="170"/>
      <c r="D28" s="170"/>
      <c r="E28" s="170"/>
      <c r="F28" s="170"/>
      <c r="G28" s="170"/>
      <c r="H28" s="170"/>
      <c r="I28" s="116"/>
      <c r="J28" s="405" t="s">
        <v>307</v>
      </c>
      <c r="K28" s="352"/>
      <c r="L28" s="118">
        <v>0</v>
      </c>
      <c r="M28" s="151">
        <f>L28*12100</f>
        <v>0</v>
      </c>
      <c r="N28" s="253"/>
      <c r="O28" s="253"/>
      <c r="P28" s="254"/>
    </row>
    <row r="29" spans="1:16" ht="19.8" customHeight="1" x14ac:dyDescent="0.3">
      <c r="B29" s="123"/>
      <c r="C29" s="170"/>
      <c r="D29" s="170"/>
      <c r="E29" s="170"/>
      <c r="F29" s="170"/>
      <c r="G29" s="170"/>
      <c r="H29" s="170"/>
      <c r="I29" s="116"/>
      <c r="J29" s="401"/>
      <c r="K29" s="253"/>
      <c r="L29" s="253"/>
      <c r="M29" s="253"/>
      <c r="N29" s="494" t="s">
        <v>304</v>
      </c>
      <c r="O29" s="494"/>
      <c r="P29" s="254"/>
    </row>
    <row r="30" spans="1:16" ht="19.2" customHeight="1" x14ac:dyDescent="0.3">
      <c r="B30" s="123"/>
      <c r="C30" s="170"/>
      <c r="D30" s="170"/>
      <c r="E30" s="170"/>
      <c r="F30" s="170"/>
      <c r="G30" s="170"/>
      <c r="H30" s="170"/>
      <c r="I30" s="116"/>
      <c r="J30" s="495" t="s">
        <v>232</v>
      </c>
      <c r="K30" s="496"/>
      <c r="L30" s="176">
        <v>0</v>
      </c>
      <c r="M30" s="170"/>
      <c r="N30" s="253"/>
      <c r="O30" s="253"/>
      <c r="P30" s="254"/>
    </row>
    <row r="31" spans="1:16" ht="19.8" customHeight="1" x14ac:dyDescent="0.3">
      <c r="B31" s="466" t="s">
        <v>328</v>
      </c>
      <c r="C31" s="467"/>
      <c r="D31" s="467" t="s">
        <v>335</v>
      </c>
      <c r="E31" s="467"/>
      <c r="F31" s="467"/>
      <c r="G31" s="467"/>
      <c r="H31" s="181"/>
      <c r="I31" s="305"/>
      <c r="J31" s="470" t="s">
        <v>332</v>
      </c>
      <c r="K31" s="471"/>
      <c r="L31" s="471"/>
      <c r="M31" s="471"/>
      <c r="N31" s="253"/>
      <c r="O31" s="253"/>
      <c r="P31" s="254"/>
    </row>
    <row r="32" spans="1:16" ht="25.2" customHeight="1" x14ac:dyDescent="0.3">
      <c r="B32" s="466"/>
      <c r="C32" s="467"/>
      <c r="D32" s="467"/>
      <c r="E32" s="467"/>
      <c r="F32" s="467"/>
      <c r="G32" s="467"/>
      <c r="H32" s="474" t="s">
        <v>287</v>
      </c>
      <c r="I32" s="475"/>
      <c r="J32" s="470"/>
      <c r="K32" s="471"/>
      <c r="L32" s="471"/>
      <c r="M32" s="471"/>
      <c r="N32" s="253"/>
      <c r="O32" s="172"/>
      <c r="P32" s="254"/>
    </row>
    <row r="33" spans="2:16" ht="18" customHeight="1" thickBot="1" x14ac:dyDescent="0.35">
      <c r="B33" s="468"/>
      <c r="C33" s="469"/>
      <c r="D33" s="469"/>
      <c r="E33" s="469"/>
      <c r="F33" s="469"/>
      <c r="G33" s="469"/>
      <c r="H33" s="476"/>
      <c r="I33" s="477"/>
      <c r="J33" s="472"/>
      <c r="K33" s="473"/>
      <c r="L33" s="473"/>
      <c r="M33" s="473"/>
      <c r="N33" s="255"/>
      <c r="O33" s="402"/>
      <c r="P33" s="256"/>
    </row>
    <row r="34" spans="2:16" ht="15.6" x14ac:dyDescent="0.3">
      <c r="B34" s="534" t="s">
        <v>165</v>
      </c>
      <c r="C34" s="535"/>
      <c r="D34" s="535"/>
      <c r="E34" s="535"/>
      <c r="F34" s="535"/>
      <c r="G34" s="535"/>
      <c r="H34" s="535"/>
      <c r="I34" s="536"/>
      <c r="J34" s="446" t="s">
        <v>164</v>
      </c>
      <c r="K34" s="447"/>
      <c r="L34" s="447"/>
      <c r="M34" s="447"/>
      <c r="N34" s="447"/>
      <c r="O34" s="447"/>
      <c r="P34" s="448"/>
    </row>
    <row r="35" spans="2:16" ht="12.6" customHeight="1" thickBot="1" x14ac:dyDescent="0.35">
      <c r="B35" s="354"/>
      <c r="C35" s="406"/>
      <c r="D35" s="406"/>
      <c r="E35" s="406"/>
      <c r="F35" s="406"/>
      <c r="G35" s="406"/>
      <c r="H35" s="406"/>
      <c r="I35" s="355"/>
      <c r="J35" s="537" t="s">
        <v>142</v>
      </c>
      <c r="K35" s="492" t="s">
        <v>143</v>
      </c>
      <c r="L35" s="492" t="s">
        <v>144</v>
      </c>
      <c r="M35" s="493" t="s">
        <v>145</v>
      </c>
      <c r="N35" s="178"/>
      <c r="O35" s="190"/>
      <c r="P35" s="116"/>
    </row>
    <row r="36" spans="2:16" ht="14.4" customHeight="1" thickBot="1" x14ac:dyDescent="0.35">
      <c r="B36" s="354"/>
      <c r="C36" s="356"/>
      <c r="D36" s="357"/>
      <c r="E36" s="357"/>
      <c r="F36" s="358"/>
      <c r="G36" s="359" t="s">
        <v>168</v>
      </c>
      <c r="H36" s="360" t="s">
        <v>167</v>
      </c>
      <c r="I36" s="361"/>
      <c r="J36" s="537"/>
      <c r="K36" s="492"/>
      <c r="L36" s="492"/>
      <c r="M36" s="493"/>
      <c r="N36" s="178"/>
      <c r="O36" s="190"/>
      <c r="P36" s="116"/>
    </row>
    <row r="37" spans="2:16" ht="15" customHeight="1" x14ac:dyDescent="0.3">
      <c r="B37" s="354"/>
      <c r="C37" s="520" t="s">
        <v>6</v>
      </c>
      <c r="D37" s="521"/>
      <c r="E37" s="521"/>
      <c r="F37" s="522"/>
      <c r="G37" s="322">
        <f>C3</f>
        <v>0</v>
      </c>
      <c r="H37" s="314"/>
      <c r="I37" s="355"/>
      <c r="J37" s="407"/>
      <c r="K37" s="385"/>
      <c r="L37" s="385"/>
      <c r="M37" s="386"/>
      <c r="N37" s="177"/>
      <c r="O37" s="190"/>
      <c r="P37" s="116"/>
    </row>
    <row r="38" spans="2:16" ht="15" customHeight="1" x14ac:dyDescent="0.3">
      <c r="B38" s="354"/>
      <c r="C38" s="523" t="s">
        <v>7</v>
      </c>
      <c r="D38" s="524"/>
      <c r="E38" s="524"/>
      <c r="F38" s="525"/>
      <c r="G38" s="202">
        <f>C4</f>
        <v>0</v>
      </c>
      <c r="H38" s="203"/>
      <c r="I38" s="355"/>
      <c r="J38" s="137"/>
      <c r="K38" s="177"/>
      <c r="L38" s="177"/>
      <c r="M38" s="387"/>
      <c r="N38" s="177"/>
      <c r="O38" s="190"/>
      <c r="P38" s="116"/>
    </row>
    <row r="39" spans="2:16" ht="14.4" customHeight="1" x14ac:dyDescent="0.3">
      <c r="B39" s="354"/>
      <c r="C39" s="504" t="s">
        <v>117</v>
      </c>
      <c r="D39" s="505"/>
      <c r="E39" s="505"/>
      <c r="F39" s="506"/>
      <c r="G39" s="204">
        <f>D4</f>
        <v>0</v>
      </c>
      <c r="H39" s="203"/>
      <c r="I39" s="355"/>
      <c r="J39" s="137"/>
      <c r="K39" s="177"/>
      <c r="L39" s="177"/>
      <c r="M39" s="387"/>
      <c r="N39" s="177"/>
      <c r="O39" s="190"/>
      <c r="P39" s="116"/>
    </row>
    <row r="40" spans="2:16" ht="14.4" customHeight="1" x14ac:dyDescent="0.3">
      <c r="B40" s="354"/>
      <c r="C40" s="523" t="s">
        <v>219</v>
      </c>
      <c r="D40" s="524"/>
      <c r="E40" s="524"/>
      <c r="F40" s="525"/>
      <c r="G40" s="205">
        <f>C2</f>
        <v>0</v>
      </c>
      <c r="H40" s="203"/>
      <c r="I40" s="355"/>
      <c r="J40" s="137"/>
      <c r="K40" s="177"/>
      <c r="L40" s="177"/>
      <c r="M40" s="387"/>
      <c r="N40" s="177"/>
      <c r="O40" s="190"/>
      <c r="P40" s="116"/>
    </row>
    <row r="41" spans="2:16" ht="13.2" customHeight="1" thickBot="1" x14ac:dyDescent="0.35">
      <c r="B41" s="354"/>
      <c r="C41" s="507" t="s">
        <v>172</v>
      </c>
      <c r="D41" s="508"/>
      <c r="E41" s="508"/>
      <c r="F41" s="509"/>
      <c r="G41" s="323"/>
      <c r="H41" s="316">
        <f>D5</f>
        <v>0</v>
      </c>
      <c r="I41" s="355"/>
      <c r="J41" s="137"/>
      <c r="K41" s="177"/>
      <c r="L41" s="177"/>
      <c r="M41" s="387"/>
      <c r="N41" s="177"/>
      <c r="O41" s="191"/>
      <c r="P41" s="116"/>
    </row>
    <row r="42" spans="2:16" ht="14.4" customHeight="1" x14ac:dyDescent="0.3">
      <c r="B42" s="354"/>
      <c r="C42" s="547" t="s">
        <v>283</v>
      </c>
      <c r="D42" s="548"/>
      <c r="E42" s="548"/>
      <c r="F42" s="549"/>
      <c r="G42" s="313" t="str">
        <f>C9</f>
        <v>нет</v>
      </c>
      <c r="H42" s="314">
        <f>D9+D11+D10+D12</f>
        <v>0</v>
      </c>
      <c r="I42" s="355"/>
      <c r="J42" s="137"/>
      <c r="K42" s="177"/>
      <c r="L42" s="177"/>
      <c r="M42" s="387"/>
      <c r="N42" s="177"/>
      <c r="O42" s="192"/>
      <c r="P42" s="116"/>
    </row>
    <row r="43" spans="2:16" ht="15" customHeight="1" x14ac:dyDescent="0.3">
      <c r="B43" s="354"/>
      <c r="C43" s="504" t="s">
        <v>284</v>
      </c>
      <c r="D43" s="505"/>
      <c r="E43" s="505"/>
      <c r="F43" s="506"/>
      <c r="G43" s="202" t="str">
        <f>C14</f>
        <v>нет</v>
      </c>
      <c r="H43" s="203">
        <f>D14+D15+D16+D17</f>
        <v>0</v>
      </c>
      <c r="I43" s="355"/>
      <c r="J43" s="490" t="s">
        <v>147</v>
      </c>
      <c r="K43" s="491"/>
      <c r="L43" s="491"/>
      <c r="M43" s="491"/>
      <c r="N43" s="541" t="s">
        <v>286</v>
      </c>
      <c r="O43" s="541"/>
      <c r="P43" s="542"/>
    </row>
    <row r="44" spans="2:16" ht="15" customHeight="1" thickBot="1" x14ac:dyDescent="0.35">
      <c r="B44" s="354"/>
      <c r="C44" s="543" t="s">
        <v>285</v>
      </c>
      <c r="D44" s="544"/>
      <c r="E44" s="544"/>
      <c r="F44" s="545"/>
      <c r="G44" s="337" t="str">
        <f>C19</f>
        <v>нет</v>
      </c>
      <c r="H44" s="338">
        <f>D19+D20+D21+D22</f>
        <v>0</v>
      </c>
      <c r="I44" s="355"/>
      <c r="J44" s="408">
        <v>0</v>
      </c>
      <c r="K44" s="384">
        <v>0</v>
      </c>
      <c r="L44" s="384">
        <v>0</v>
      </c>
      <c r="M44" s="384">
        <v>0</v>
      </c>
      <c r="N44" s="541"/>
      <c r="O44" s="541"/>
      <c r="P44" s="542"/>
    </row>
    <row r="45" spans="2:16" ht="15" customHeight="1" x14ac:dyDescent="0.3">
      <c r="B45" s="354"/>
      <c r="C45" s="362" t="s">
        <v>298</v>
      </c>
      <c r="D45" s="546" t="str">
        <f>H10</f>
        <v>-</v>
      </c>
      <c r="E45" s="546"/>
      <c r="F45" s="546"/>
      <c r="G45" s="324" t="str">
        <f>H9</f>
        <v>нет</v>
      </c>
      <c r="H45" s="314">
        <f>SUM(I9,I11,I12)</f>
        <v>0</v>
      </c>
      <c r="I45" s="355"/>
      <c r="J45" s="526" t="s">
        <v>146</v>
      </c>
      <c r="K45" s="527"/>
      <c r="L45" s="527"/>
      <c r="M45" s="528"/>
      <c r="N45" s="541"/>
      <c r="O45" s="541"/>
      <c r="P45" s="542"/>
    </row>
    <row r="46" spans="2:16" x14ac:dyDescent="0.3">
      <c r="B46" s="354"/>
      <c r="C46" s="363" t="s">
        <v>299</v>
      </c>
      <c r="D46" s="529" t="str">
        <f>H15</f>
        <v>-</v>
      </c>
      <c r="E46" s="529"/>
      <c r="F46" s="529"/>
      <c r="G46" s="206" t="str">
        <f>H14</f>
        <v>нет</v>
      </c>
      <c r="H46" s="203">
        <f>SUM(I14,I16,I17)</f>
        <v>0</v>
      </c>
      <c r="I46" s="355"/>
      <c r="J46" s="408">
        <v>0</v>
      </c>
      <c r="K46" s="384">
        <v>0</v>
      </c>
      <c r="L46" s="384">
        <v>0</v>
      </c>
      <c r="M46" s="384">
        <v>0</v>
      </c>
      <c r="N46" s="177"/>
      <c r="O46" s="191"/>
      <c r="P46" s="116"/>
    </row>
    <row r="47" spans="2:16" ht="14.4" customHeight="1" thickBot="1" x14ac:dyDescent="0.35">
      <c r="B47" s="354"/>
      <c r="C47" s="364" t="s">
        <v>300</v>
      </c>
      <c r="D47" s="530" t="str">
        <f>H20</f>
        <v>-</v>
      </c>
      <c r="E47" s="530"/>
      <c r="F47" s="530"/>
      <c r="G47" s="315" t="str">
        <f>H19</f>
        <v>нет</v>
      </c>
      <c r="H47" s="316">
        <f>SUM(I19,I21,I22)</f>
        <v>0</v>
      </c>
      <c r="I47" s="355"/>
      <c r="J47" s="526" t="s">
        <v>148</v>
      </c>
      <c r="K47" s="527"/>
      <c r="L47" s="527"/>
      <c r="M47" s="528"/>
      <c r="N47" s="177"/>
      <c r="O47" s="191"/>
      <c r="P47" s="116"/>
    </row>
    <row r="48" spans="2:16" ht="15" customHeight="1" x14ac:dyDescent="0.3">
      <c r="B48" s="354"/>
      <c r="C48" s="538" t="s">
        <v>39</v>
      </c>
      <c r="D48" s="539"/>
      <c r="E48" s="539"/>
      <c r="F48" s="540"/>
      <c r="G48" s="339"/>
      <c r="H48" s="340">
        <f>J52</f>
        <v>0</v>
      </c>
      <c r="I48" s="355"/>
      <c r="J48" s="408"/>
      <c r="K48" s="384"/>
      <c r="L48" s="384"/>
      <c r="M48" s="384"/>
      <c r="N48" s="177"/>
      <c r="O48" s="191"/>
      <c r="P48" s="116"/>
    </row>
    <row r="49" spans="2:16" ht="15" customHeight="1" x14ac:dyDescent="0.3">
      <c r="B49" s="354"/>
      <c r="C49" s="504" t="s">
        <v>143</v>
      </c>
      <c r="D49" s="505"/>
      <c r="E49" s="505"/>
      <c r="F49" s="506"/>
      <c r="G49" s="202"/>
      <c r="H49" s="203">
        <f>K52</f>
        <v>0</v>
      </c>
      <c r="I49" s="355"/>
      <c r="J49" s="526" t="s">
        <v>149</v>
      </c>
      <c r="K49" s="527"/>
      <c r="L49" s="527"/>
      <c r="M49" s="528"/>
      <c r="N49" s="177"/>
      <c r="O49" s="191"/>
      <c r="P49" s="116"/>
    </row>
    <row r="50" spans="2:16" ht="14.4" customHeight="1" x14ac:dyDescent="0.3">
      <c r="B50" s="354"/>
      <c r="C50" s="504" t="s">
        <v>144</v>
      </c>
      <c r="D50" s="505"/>
      <c r="E50" s="505"/>
      <c r="F50" s="506"/>
      <c r="G50" s="202"/>
      <c r="H50" s="203">
        <f>L52</f>
        <v>0</v>
      </c>
      <c r="I50" s="355"/>
      <c r="J50" s="409">
        <f>J44*J46*14*1985/1000000000</f>
        <v>0</v>
      </c>
      <c r="K50" s="84">
        <f t="shared" ref="K50" si="0">K44*K46*14*1985/1000000000</f>
        <v>0</v>
      </c>
      <c r="L50" s="84">
        <f>L44*L46*14*1985/1000000000</f>
        <v>0</v>
      </c>
      <c r="M50" s="84">
        <f>M44*M46*14*1985/1000000000</f>
        <v>0</v>
      </c>
      <c r="N50" s="177"/>
      <c r="O50" s="170"/>
      <c r="P50" s="116"/>
    </row>
    <row r="51" spans="2:16" ht="15" customHeight="1" thickBot="1" x14ac:dyDescent="0.35">
      <c r="B51" s="365"/>
      <c r="C51" s="507" t="s">
        <v>145</v>
      </c>
      <c r="D51" s="508"/>
      <c r="E51" s="508"/>
      <c r="F51" s="509"/>
      <c r="G51" s="323"/>
      <c r="H51" s="316">
        <f>M52</f>
        <v>0</v>
      </c>
      <c r="I51" s="355"/>
      <c r="J51" s="510" t="s">
        <v>150</v>
      </c>
      <c r="K51" s="511"/>
      <c r="L51" s="511"/>
      <c r="M51" s="512"/>
      <c r="N51" s="177"/>
      <c r="O51" s="170"/>
      <c r="P51" s="116"/>
    </row>
    <row r="52" spans="2:16" ht="16.2" customHeight="1" thickBot="1" x14ac:dyDescent="0.35">
      <c r="B52" s="354"/>
      <c r="C52" s="513" t="s">
        <v>166</v>
      </c>
      <c r="D52" s="514"/>
      <c r="E52" s="514"/>
      <c r="F52" s="515"/>
      <c r="G52" s="325"/>
      <c r="H52" s="326">
        <f>SUM(M23:M28)</f>
        <v>0</v>
      </c>
      <c r="I52" s="355"/>
      <c r="J52" s="410">
        <v>0</v>
      </c>
      <c r="K52" s="330">
        <v>0</v>
      </c>
      <c r="L52" s="330">
        <v>0</v>
      </c>
      <c r="M52" s="330">
        <v>0</v>
      </c>
      <c r="N52" s="170"/>
      <c r="O52" s="170"/>
      <c r="P52" s="116"/>
    </row>
    <row r="53" spans="2:16" ht="14.4" customHeight="1" thickBot="1" x14ac:dyDescent="0.35">
      <c r="B53" s="354"/>
      <c r="C53" s="513" t="s">
        <v>122</v>
      </c>
      <c r="D53" s="514"/>
      <c r="E53" s="514"/>
      <c r="F53" s="515"/>
      <c r="G53" s="516" t="str">
        <f>L18</f>
        <v>стандартное одно отверстие</v>
      </c>
      <c r="H53" s="517"/>
      <c r="I53" s="355"/>
      <c r="J53" s="518" t="s">
        <v>301</v>
      </c>
      <c r="K53" s="519"/>
      <c r="L53" s="519"/>
      <c r="M53" s="519"/>
      <c r="N53" s="170"/>
      <c r="O53" s="170"/>
      <c r="P53" s="116"/>
    </row>
    <row r="54" spans="2:16" ht="15" customHeight="1" x14ac:dyDescent="0.3">
      <c r="B54" s="354"/>
      <c r="C54" s="520" t="s">
        <v>240</v>
      </c>
      <c r="D54" s="521"/>
      <c r="E54" s="521"/>
      <c r="F54" s="522"/>
      <c r="G54" s="327">
        <f>J55</f>
        <v>0</v>
      </c>
      <c r="H54" s="314">
        <f>G54*16800</f>
        <v>0</v>
      </c>
      <c r="I54" s="355"/>
      <c r="J54" s="193" t="s">
        <v>236</v>
      </c>
      <c r="K54" s="179"/>
      <c r="L54" s="194" t="s">
        <v>236</v>
      </c>
      <c r="M54" s="194" t="s">
        <v>236</v>
      </c>
      <c r="N54" s="170"/>
      <c r="O54" s="170"/>
      <c r="P54" s="116"/>
    </row>
    <row r="55" spans="2:16" ht="16.2" customHeight="1" x14ac:dyDescent="0.3">
      <c r="B55" s="354"/>
      <c r="C55" s="523" t="s">
        <v>238</v>
      </c>
      <c r="D55" s="524"/>
      <c r="E55" s="524"/>
      <c r="F55" s="525"/>
      <c r="G55" s="207">
        <f>L55</f>
        <v>0</v>
      </c>
      <c r="H55" s="203">
        <f>G55*16800</f>
        <v>0</v>
      </c>
      <c r="I55" s="355"/>
      <c r="J55" s="411">
        <v>0</v>
      </c>
      <c r="K55" s="181"/>
      <c r="L55" s="383">
        <v>0</v>
      </c>
      <c r="M55" s="383">
        <v>0</v>
      </c>
      <c r="N55" s="170"/>
      <c r="O55" s="170"/>
      <c r="P55" s="116"/>
    </row>
    <row r="56" spans="2:16" ht="16.2" customHeight="1" thickBot="1" x14ac:dyDescent="0.35">
      <c r="B56" s="354"/>
      <c r="C56" s="507" t="s">
        <v>239</v>
      </c>
      <c r="D56" s="508"/>
      <c r="E56" s="508"/>
      <c r="F56" s="509"/>
      <c r="G56" s="328">
        <f>M55</f>
        <v>0</v>
      </c>
      <c r="H56" s="316">
        <f>G56*16800</f>
        <v>0</v>
      </c>
      <c r="I56" s="355"/>
      <c r="J56" s="195" t="s">
        <v>234</v>
      </c>
      <c r="K56" s="181"/>
      <c r="L56" s="182" t="s">
        <v>237</v>
      </c>
      <c r="M56" s="182" t="s">
        <v>237</v>
      </c>
      <c r="N56" s="170"/>
      <c r="O56" s="170"/>
      <c r="P56" s="116"/>
    </row>
    <row r="57" spans="2:16" ht="16.2" customHeight="1" thickBot="1" x14ac:dyDescent="0.35">
      <c r="B57" s="354"/>
      <c r="C57" s="531" t="s">
        <v>232</v>
      </c>
      <c r="D57" s="532"/>
      <c r="E57" s="532"/>
      <c r="F57" s="533"/>
      <c r="G57" s="325"/>
      <c r="H57" s="326">
        <f>L30</f>
        <v>0</v>
      </c>
      <c r="I57" s="355"/>
      <c r="J57" s="412" t="s">
        <v>24</v>
      </c>
      <c r="K57" s="181"/>
      <c r="L57" s="382" t="s">
        <v>24</v>
      </c>
      <c r="M57" s="382" t="s">
        <v>24</v>
      </c>
      <c r="N57" s="170"/>
      <c r="O57" s="170"/>
      <c r="P57" s="116"/>
    </row>
    <row r="58" spans="2:16" ht="15" thickBot="1" x14ac:dyDescent="0.35">
      <c r="B58" s="354"/>
      <c r="C58" s="406"/>
      <c r="D58" s="406"/>
      <c r="E58" s="406"/>
      <c r="F58" s="406"/>
      <c r="G58" s="406"/>
      <c r="H58" s="406"/>
      <c r="I58" s="355"/>
      <c r="J58" s="195" t="s">
        <v>235</v>
      </c>
      <c r="K58" s="181"/>
      <c r="L58" s="184"/>
      <c r="M58" s="184"/>
      <c r="N58" s="170"/>
      <c r="O58" s="170"/>
      <c r="P58" s="116"/>
    </row>
    <row r="59" spans="2:16" ht="15.6" customHeight="1" thickBot="1" x14ac:dyDescent="0.35">
      <c r="B59" s="354"/>
      <c r="C59" s="497" t="s">
        <v>247</v>
      </c>
      <c r="D59" s="498"/>
      <c r="E59" s="498"/>
      <c r="F59" s="498"/>
      <c r="G59" s="499"/>
      <c r="H59" s="331">
        <f>SUM(H37:H57)</f>
        <v>0</v>
      </c>
      <c r="I59" s="355"/>
      <c r="J59" s="412" t="s">
        <v>24</v>
      </c>
      <c r="K59" s="181"/>
      <c r="L59" s="181"/>
      <c r="M59" s="181"/>
      <c r="N59" s="170"/>
      <c r="O59" s="170"/>
      <c r="P59" s="116"/>
    </row>
    <row r="60" spans="2:16" ht="45" customHeight="1" x14ac:dyDescent="0.3">
      <c r="B60" s="123"/>
      <c r="C60" s="170"/>
      <c r="D60" s="170"/>
      <c r="E60" s="170"/>
      <c r="F60" s="170"/>
      <c r="G60" s="170"/>
      <c r="H60" s="170"/>
      <c r="I60" s="116"/>
      <c r="J60" s="500" t="s">
        <v>331</v>
      </c>
      <c r="K60" s="501"/>
      <c r="L60" s="501"/>
      <c r="M60" s="501"/>
      <c r="N60" s="170"/>
      <c r="O60" s="170"/>
      <c r="P60" s="116"/>
    </row>
    <row r="61" spans="2:16" ht="14.4" customHeight="1" x14ac:dyDescent="0.3">
      <c r="B61" s="123"/>
      <c r="C61" s="170"/>
      <c r="D61" s="170"/>
      <c r="E61" s="170"/>
      <c r="F61" s="170"/>
      <c r="G61" s="170"/>
      <c r="H61" s="170"/>
      <c r="I61" s="116"/>
      <c r="J61" s="500"/>
      <c r="K61" s="501"/>
      <c r="L61" s="501"/>
      <c r="M61" s="501"/>
      <c r="N61" s="170"/>
      <c r="O61" s="170"/>
      <c r="P61" s="116"/>
    </row>
    <row r="62" spans="2:16" x14ac:dyDescent="0.3">
      <c r="B62" s="123"/>
      <c r="C62" s="170"/>
      <c r="D62" s="170"/>
      <c r="E62" s="170"/>
      <c r="F62" s="170"/>
      <c r="G62" s="170"/>
      <c r="H62" s="170"/>
      <c r="I62" s="116"/>
      <c r="J62" s="500"/>
      <c r="K62" s="501"/>
      <c r="L62" s="501"/>
      <c r="M62" s="501"/>
      <c r="N62" s="170"/>
      <c r="O62" s="170"/>
      <c r="P62" s="116"/>
    </row>
    <row r="63" spans="2:16" ht="15" thickBot="1" x14ac:dyDescent="0.35">
      <c r="B63" s="142"/>
      <c r="C63" s="143"/>
      <c r="D63" s="143"/>
      <c r="E63" s="143"/>
      <c r="F63" s="143"/>
      <c r="G63" s="143"/>
      <c r="H63" s="143"/>
      <c r="I63" s="144"/>
      <c r="J63" s="502"/>
      <c r="K63" s="503"/>
      <c r="L63" s="503"/>
      <c r="M63" s="503"/>
      <c r="N63" s="143"/>
      <c r="O63" s="143"/>
      <c r="P63" s="144"/>
    </row>
    <row r="68" ht="14.4" customHeight="1" x14ac:dyDescent="0.3"/>
    <row r="69" ht="14.4" customHeight="1" x14ac:dyDescent="0.3"/>
  </sheetData>
  <sheetProtection algorithmName="SHA-512" hashValue="jRh4XVcasxumI2+1Ql16kt4cdWvv+IiHC197Z9Rum+GnvzeiYoU/G00NAjJihKEuvFmfToINhxiIchUulzIc1Q==" saltValue="/x0GxKMbJUN7Wv2ngPx4Gg==" spinCount="100000" sheet="1" objects="1" scenarios="1"/>
  <mergeCells count="69">
    <mergeCell ref="B34:I34"/>
    <mergeCell ref="J34:P34"/>
    <mergeCell ref="J35:J36"/>
    <mergeCell ref="J47:M47"/>
    <mergeCell ref="C48:F48"/>
    <mergeCell ref="N43:P45"/>
    <mergeCell ref="C44:F44"/>
    <mergeCell ref="J45:M45"/>
    <mergeCell ref="D45:F45"/>
    <mergeCell ref="C37:F37"/>
    <mergeCell ref="C38:F38"/>
    <mergeCell ref="C39:F39"/>
    <mergeCell ref="C40:F40"/>
    <mergeCell ref="C41:F41"/>
    <mergeCell ref="C42:F42"/>
    <mergeCell ref="C43:F43"/>
    <mergeCell ref="C49:F49"/>
    <mergeCell ref="J49:M49"/>
    <mergeCell ref="D46:F46"/>
    <mergeCell ref="D47:F47"/>
    <mergeCell ref="C57:F57"/>
    <mergeCell ref="C59:G59"/>
    <mergeCell ref="J60:M63"/>
    <mergeCell ref="C50:F50"/>
    <mergeCell ref="C51:F51"/>
    <mergeCell ref="J51:M51"/>
    <mergeCell ref="C52:F52"/>
    <mergeCell ref="C53:F53"/>
    <mergeCell ref="G53:H53"/>
    <mergeCell ref="J53:M53"/>
    <mergeCell ref="C54:F54"/>
    <mergeCell ref="C55:F55"/>
    <mergeCell ref="C56:F56"/>
    <mergeCell ref="J43:M43"/>
    <mergeCell ref="K35:K36"/>
    <mergeCell ref="L35:L36"/>
    <mergeCell ref="M35:M36"/>
    <mergeCell ref="N29:O29"/>
    <mergeCell ref="J30:K30"/>
    <mergeCell ref="B31:C33"/>
    <mergeCell ref="D31:G33"/>
    <mergeCell ref="J31:M33"/>
    <mergeCell ref="H32:I33"/>
    <mergeCell ref="J20:M21"/>
    <mergeCell ref="J22:K22"/>
    <mergeCell ref="J23:K23"/>
    <mergeCell ref="B24:C25"/>
    <mergeCell ref="D24:D25"/>
    <mergeCell ref="G24:H25"/>
    <mergeCell ref="I24:I25"/>
    <mergeCell ref="J9:L9"/>
    <mergeCell ref="J11:K11"/>
    <mergeCell ref="J12:L13"/>
    <mergeCell ref="J16:M17"/>
    <mergeCell ref="J18:K18"/>
    <mergeCell ref="L18:M18"/>
    <mergeCell ref="J10:K10"/>
    <mergeCell ref="B1:I1"/>
    <mergeCell ref="J1:P1"/>
    <mergeCell ref="J2:L3"/>
    <mergeCell ref="J4:L4"/>
    <mergeCell ref="B5:C5"/>
    <mergeCell ref="J5:K5"/>
    <mergeCell ref="C6:D6"/>
    <mergeCell ref="G6:I7"/>
    <mergeCell ref="J7:L8"/>
    <mergeCell ref="B8:D8"/>
    <mergeCell ref="G8:I8"/>
    <mergeCell ref="J6:K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rstPageNumber="2147483648" fitToHeight="0" orientation="landscape" r:id="rId1"/>
  <rowBreaks count="1" manualBreakCount="1">
    <brk id="33" max="16383" man="1"/>
  </rowBreaks>
  <ignoredErrors>
    <ignoredError sqref="H3:H5" unlockedFormula="1"/>
    <ignoredError sqref="M26:M27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1018711B-0268-4924-AB45-85591786B543}">
          <x14:formula1>
            <xm:f>Лист1!$B$71:$B$105</xm:f>
          </x14:formula1>
          <xm:sqref>H9 H14 H19</xm:sqref>
        </x14:dataValidation>
        <x14:dataValidation type="list" allowBlank="1" showInputMessage="1" showErrorMessage="1" xr:uid="{E97AEBED-6406-4690-A8AF-6FB88C051475}">
          <x14:formula1>
            <xm:f>Лист3!$C$8:$C$10</xm:f>
          </x14:formula1>
          <xm:sqref>L18</xm:sqref>
        </x14:dataValidation>
        <x14:dataValidation type="list" allowBlank="1" showInputMessage="1" showErrorMessage="1" xr:uid="{1D26C89B-3760-4171-BB1D-00542C5A42B7}">
          <x14:formula1>
            <xm:f>Лист3!$B$3:$B$4</xm:f>
          </x14:formula1>
          <xm:sqref>D3:E3</xm:sqref>
        </x14:dataValidation>
        <x14:dataValidation type="list" allowBlank="1" showInputMessage="1" showErrorMessage="1" xr:uid="{5DAF99F4-F721-4871-9FEF-82CE85CD66C2}">
          <x14:formula1>
            <xm:f>Лист1!$B$27:$B$28</xm:f>
          </x14:formula1>
          <xm:sqref>C11 C21 C16</xm:sqref>
        </x14:dataValidation>
        <x14:dataValidation type="list" allowBlank="1" showInputMessage="1" showErrorMessage="1" xr:uid="{30854645-441F-4582-95AB-7757ACF74862}">
          <x14:formula1>
            <xm:f>Лист1!$B$30:$B$32</xm:f>
          </x14:formula1>
          <xm:sqref>C12 C22 C17 H17 H22 H12</xm:sqref>
        </x14:dataValidation>
        <x14:dataValidation type="list" allowBlank="1" showInputMessage="1" showErrorMessage="1" xr:uid="{8878E73C-01C6-4CF5-BE70-732A08AD9F5A}">
          <x14:formula1>
            <xm:f>Лист1!$B$34:$B$35</xm:f>
          </x14:formula1>
          <xm:sqref>C10 C20 C15 H11 H21 H16</xm:sqref>
        </x14:dataValidation>
        <x14:dataValidation type="list" allowBlank="1" showInputMessage="1" showErrorMessage="1" xr:uid="{2F94695B-125C-4829-9A46-0285DB33C53D}">
          <x14:formula1>
            <xm:f>Лист1!$B$2:$B$16</xm:f>
          </x14:formula1>
          <xm:sqref>C9 C19 C14</xm:sqref>
        </x14:dataValidation>
        <x14:dataValidation type="list" allowBlank="1" showInputMessage="1" showErrorMessage="1" xr:uid="{D68E785E-1791-4B2A-8D16-6097D101ADA8}">
          <x14:formula1>
            <xm:f>Лист1!$B$58:$B$61</xm:f>
          </x14:formula1>
          <xm:sqref>J57 J59</xm:sqref>
        </x14:dataValidation>
        <x14:dataValidation type="list" allowBlank="1" showInputMessage="1" showErrorMessage="1" xr:uid="{94688205-7850-4AD9-800C-FF33EAA6567E}">
          <x14:formula1>
            <xm:f>Лист1!$B$63:$B$65</xm:f>
          </x14:formula1>
          <xm:sqref>J55</xm:sqref>
        </x14:dataValidation>
        <x14:dataValidation type="list" allowBlank="1" showInputMessage="1" showErrorMessage="1" xr:uid="{C044A1CF-2592-4645-A84D-10C9C0560298}">
          <x14:formula1>
            <xm:f>Лист1!$B$67:$B$68</xm:f>
          </x14:formula1>
          <xm:sqref>L30</xm:sqref>
        </x14:dataValidation>
        <x14:dataValidation type="list" allowBlank="1" showInputMessage="1" showErrorMessage="1" xr:uid="{8D424987-F7C6-487D-A029-65EBBA2BF999}">
          <x14:formula1>
            <xm:f>Лист1!$C$63:$C$64</xm:f>
          </x14:formula1>
          <xm:sqref>L55:M55</xm:sqref>
        </x14:dataValidation>
        <x14:dataValidation type="list" allowBlank="1" showInputMessage="1" showErrorMessage="1" xr:uid="{D22027FA-CE33-4F6F-B92E-B3F69EEE7298}">
          <x14:formula1>
            <xm:f>Лист1!$D$58:$D$60</xm:f>
          </x14:formula1>
          <xm:sqref>L57:M57</xm:sqref>
        </x14:dataValidation>
        <x14:dataValidation type="list" allowBlank="1" showInputMessage="1" showErrorMessage="1" xr:uid="{25E41053-1E7A-47F1-ADAB-D32D1F158815}">
          <x14:formula1>
            <xm:f>Лист1!$A$70:$A$72</xm:f>
          </x14:formula1>
          <xm:sqref>H10 H15 H20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5D3DD-9010-4931-8416-DE9A862EEBC5}">
  <sheetPr>
    <tabColor theme="7"/>
  </sheetPr>
  <dimension ref="A1:O81"/>
  <sheetViews>
    <sheetView zoomScale="74" zoomScaleNormal="74" zoomScaleSheetLayoutView="81" zoomScalePageLayoutView="82" workbookViewId="0">
      <selection activeCell="B2" sqref="B2"/>
    </sheetView>
  </sheetViews>
  <sheetFormatPr defaultColWidth="8.88671875" defaultRowHeight="14.4" x14ac:dyDescent="0.3"/>
  <cols>
    <col min="1" max="1" width="40.5546875" style="1" customWidth="1"/>
    <col min="2" max="2" width="18.6640625" style="1" customWidth="1"/>
    <col min="3" max="3" width="18.44140625" style="1" customWidth="1"/>
    <col min="4" max="4" width="18.5546875" style="1" customWidth="1"/>
    <col min="5" max="5" width="21.77734375" style="1" customWidth="1"/>
    <col min="6" max="6" width="25.21875" style="1" customWidth="1"/>
    <col min="7" max="8" width="3.21875" style="1" customWidth="1"/>
    <col min="9" max="9" width="21.5546875" style="1" customWidth="1"/>
    <col min="10" max="10" width="22.21875" style="1" customWidth="1"/>
    <col min="11" max="11" width="20.109375" style="1" customWidth="1"/>
    <col min="12" max="12" width="22" style="1" customWidth="1"/>
    <col min="13" max="14" width="8.88671875" style="1"/>
    <col min="15" max="15" width="25" style="1" customWidth="1"/>
    <col min="16" max="16384" width="8.88671875" style="1"/>
  </cols>
  <sheetData>
    <row r="1" spans="1:15" s="5" customFormat="1" ht="28.8" customHeight="1" x14ac:dyDescent="0.3">
      <c r="A1" s="443" t="s">
        <v>34</v>
      </c>
      <c r="B1" s="444"/>
      <c r="C1" s="444"/>
      <c r="D1" s="444"/>
      <c r="E1" s="444"/>
      <c r="F1" s="444"/>
      <c r="G1" s="445"/>
      <c r="H1" s="61"/>
      <c r="I1" s="444" t="s">
        <v>164</v>
      </c>
      <c r="J1" s="444"/>
      <c r="K1" s="444"/>
      <c r="L1" s="444"/>
      <c r="M1" s="444"/>
      <c r="N1" s="444"/>
      <c r="O1" s="445"/>
    </row>
    <row r="2" spans="1:15" s="5" customFormat="1" x14ac:dyDescent="0.3">
      <c r="A2" s="20" t="s">
        <v>1</v>
      </c>
      <c r="B2" s="99">
        <f>520*360*10*1985/1000000000*1.4+(B8+520+D8)*(C8+360+E8)*15*1985/1000000000+SUM(I17,J17,K17,L17)+(520*360*10*1985/1000000000*1.4)*E22</f>
        <v>11.871888</v>
      </c>
      <c r="C2" s="94" t="s">
        <v>176</v>
      </c>
      <c r="D2" s="95">
        <f>VLOOKUP(A8,Лист1!B43:D49,2,FALSE)</f>
        <v>500</v>
      </c>
      <c r="F2" s="75" t="s">
        <v>157</v>
      </c>
      <c r="G2" s="73"/>
      <c r="H2" s="72"/>
      <c r="M2" s="215"/>
      <c r="N2" s="216"/>
      <c r="O2" s="15"/>
    </row>
    <row r="3" spans="1:15" s="5" customFormat="1" x14ac:dyDescent="0.3">
      <c r="A3" s="20" t="s">
        <v>6</v>
      </c>
      <c r="B3" s="98">
        <f>B8+D2+D8</f>
        <v>540</v>
      </c>
      <c r="C3" s="94" t="s">
        <v>177</v>
      </c>
      <c r="D3" s="95">
        <f>VLOOKUP(A8,Лист1!B43:D49,3,FALSE)</f>
        <v>340</v>
      </c>
      <c r="F3" s="76" t="s">
        <v>158</v>
      </c>
      <c r="G3" s="73"/>
      <c r="H3" s="72"/>
      <c r="I3" s="85" t="s">
        <v>142</v>
      </c>
      <c r="J3" s="85" t="s">
        <v>143</v>
      </c>
      <c r="K3" s="85" t="s">
        <v>144</v>
      </c>
      <c r="L3" s="86" t="s">
        <v>145</v>
      </c>
      <c r="M3" s="215"/>
      <c r="N3" s="216"/>
      <c r="O3" s="15"/>
    </row>
    <row r="4" spans="1:15" s="5" customFormat="1" x14ac:dyDescent="0.3">
      <c r="A4" s="20" t="s">
        <v>7</v>
      </c>
      <c r="B4" s="98">
        <f>D3+C8+E8</f>
        <v>380</v>
      </c>
      <c r="C4" s="70" t="s">
        <v>179</v>
      </c>
      <c r="D4" s="93">
        <f>C11+F22+I19+J19+K19+L19+SUM(C15,C16,C17,C18,C19,C20)+C22+I22*16800+K22*16800+L22*16800</f>
        <v>0</v>
      </c>
      <c r="F4" s="77" t="s">
        <v>159</v>
      </c>
      <c r="G4" s="73"/>
      <c r="H4" s="72"/>
      <c r="I4" s="578"/>
      <c r="J4" s="578"/>
      <c r="K4" s="578"/>
      <c r="L4" s="578"/>
      <c r="M4" s="217"/>
      <c r="N4" s="216"/>
      <c r="O4" s="15"/>
    </row>
    <row r="5" spans="1:15" s="5" customFormat="1" x14ac:dyDescent="0.3">
      <c r="A5" s="74" t="s">
        <v>174</v>
      </c>
      <c r="B5" s="584"/>
      <c r="C5" s="584"/>
      <c r="D5" s="584"/>
      <c r="G5" s="15"/>
      <c r="H5" s="16"/>
      <c r="I5" s="578"/>
      <c r="J5" s="578"/>
      <c r="K5" s="578"/>
      <c r="L5" s="578"/>
      <c r="M5" s="217"/>
      <c r="N5" s="216"/>
      <c r="O5" s="15"/>
    </row>
    <row r="6" spans="1:15" s="5" customFormat="1" x14ac:dyDescent="0.3">
      <c r="A6" s="16"/>
      <c r="G6" s="15"/>
      <c r="H6" s="16"/>
      <c r="I6" s="578"/>
      <c r="J6" s="578"/>
      <c r="K6" s="578"/>
      <c r="L6" s="578"/>
      <c r="M6" s="217"/>
      <c r="N6" s="216"/>
      <c r="O6" s="15"/>
    </row>
    <row r="7" spans="1:15" s="5" customFormat="1" ht="41.4" x14ac:dyDescent="0.3">
      <c r="A7" s="21" t="s">
        <v>14</v>
      </c>
      <c r="B7" s="23" t="s">
        <v>118</v>
      </c>
      <c r="C7" s="23" t="s">
        <v>119</v>
      </c>
      <c r="D7" s="23" t="s">
        <v>120</v>
      </c>
      <c r="E7" s="23" t="s">
        <v>121</v>
      </c>
      <c r="F7" s="3" t="s">
        <v>16</v>
      </c>
      <c r="G7" s="78"/>
      <c r="H7" s="87"/>
      <c r="I7" s="578"/>
      <c r="J7" s="578"/>
      <c r="K7" s="578"/>
      <c r="L7" s="578"/>
      <c r="M7" s="217"/>
      <c r="N7" s="216"/>
      <c r="O7" s="15"/>
    </row>
    <row r="8" spans="1:15" s="5" customFormat="1" ht="16.8" customHeight="1" x14ac:dyDescent="0.3">
      <c r="A8" s="22" t="s">
        <v>175</v>
      </c>
      <c r="B8" s="63">
        <v>20</v>
      </c>
      <c r="C8" s="63">
        <v>20</v>
      </c>
      <c r="D8" s="63">
        <v>20</v>
      </c>
      <c r="E8" s="63">
        <v>20</v>
      </c>
      <c r="F8" s="7" t="s">
        <v>18</v>
      </c>
      <c r="G8" s="66"/>
      <c r="H8" s="67"/>
      <c r="I8" s="578"/>
      <c r="J8" s="578"/>
      <c r="K8" s="578"/>
      <c r="L8" s="578"/>
      <c r="M8" s="217"/>
      <c r="N8" s="216"/>
      <c r="O8" s="15"/>
    </row>
    <row r="9" spans="1:15" s="5" customFormat="1" ht="29.4" customHeight="1" x14ac:dyDescent="0.3">
      <c r="A9" s="585" t="s">
        <v>206</v>
      </c>
      <c r="B9" s="586"/>
      <c r="C9" s="586"/>
      <c r="D9" s="586"/>
      <c r="E9" s="587"/>
      <c r="F9" s="228"/>
      <c r="G9" s="68"/>
      <c r="H9" s="88"/>
      <c r="I9" s="578"/>
      <c r="J9" s="578"/>
      <c r="K9" s="578"/>
      <c r="L9" s="578"/>
      <c r="M9" s="217"/>
      <c r="N9" s="218"/>
      <c r="O9" s="15"/>
    </row>
    <row r="10" spans="1:15" ht="16.8" customHeight="1" x14ac:dyDescent="0.3">
      <c r="A10" s="588" t="s">
        <v>180</v>
      </c>
      <c r="B10" s="589"/>
      <c r="C10" s="589"/>
      <c r="D10" s="71"/>
      <c r="E10" s="71"/>
      <c r="F10" s="71"/>
      <c r="G10" s="15"/>
      <c r="H10" s="16"/>
      <c r="I10" s="578" t="s">
        <v>147</v>
      </c>
      <c r="J10" s="578"/>
      <c r="K10" s="578"/>
      <c r="L10" s="578"/>
      <c r="M10" s="217"/>
      <c r="N10" s="219"/>
      <c r="O10" s="15"/>
    </row>
    <row r="11" spans="1:15" ht="16.8" customHeight="1" x14ac:dyDescent="0.3">
      <c r="A11" s="452" t="s">
        <v>178</v>
      </c>
      <c r="B11" s="453"/>
      <c r="C11" s="64"/>
      <c r="D11" s="590" t="s">
        <v>243</v>
      </c>
      <c r="E11" s="591"/>
      <c r="F11" s="591"/>
      <c r="G11" s="79"/>
      <c r="H11" s="89"/>
      <c r="I11" s="83"/>
      <c r="J11" s="83">
        <v>0</v>
      </c>
      <c r="K11" s="83">
        <v>0</v>
      </c>
      <c r="L11" s="83">
        <v>0</v>
      </c>
      <c r="M11" s="581" t="s">
        <v>210</v>
      </c>
      <c r="N11" s="582"/>
      <c r="O11" s="583"/>
    </row>
    <row r="12" spans="1:15" s="2" customFormat="1" x14ac:dyDescent="0.3">
      <c r="A12" s="579"/>
      <c r="B12" s="580"/>
      <c r="C12" s="580"/>
      <c r="D12" s="5"/>
      <c r="E12" s="5"/>
      <c r="F12" s="5"/>
      <c r="G12" s="80"/>
      <c r="H12" s="90"/>
      <c r="I12" s="578" t="s">
        <v>146</v>
      </c>
      <c r="J12" s="578"/>
      <c r="K12" s="578"/>
      <c r="L12" s="578"/>
      <c r="M12" s="581"/>
      <c r="N12" s="582"/>
      <c r="O12" s="583"/>
    </row>
    <row r="13" spans="1:15" ht="21.6" customHeight="1" x14ac:dyDescent="0.3">
      <c r="A13" s="563" t="s">
        <v>204</v>
      </c>
      <c r="B13" s="564"/>
      <c r="C13" s="564"/>
      <c r="D13" s="5"/>
      <c r="E13" s="5"/>
      <c r="F13" s="5"/>
      <c r="G13" s="81"/>
      <c r="H13" s="91"/>
      <c r="I13" s="83">
        <v>0</v>
      </c>
      <c r="J13" s="83">
        <v>0</v>
      </c>
      <c r="K13" s="83">
        <v>0</v>
      </c>
      <c r="L13" s="83">
        <v>0</v>
      </c>
      <c r="M13" s="220"/>
      <c r="N13" s="220"/>
      <c r="O13" s="107"/>
    </row>
    <row r="14" spans="1:15" ht="14.4" customHeight="1" x14ac:dyDescent="0.3">
      <c r="A14" s="250" t="s">
        <v>16</v>
      </c>
      <c r="B14" s="244" t="s">
        <v>17</v>
      </c>
      <c r="C14" s="244" t="s">
        <v>15</v>
      </c>
      <c r="D14" s="5"/>
      <c r="E14" s="5"/>
      <c r="F14" s="5"/>
      <c r="G14" s="82"/>
      <c r="H14" s="92"/>
      <c r="I14" s="578" t="s">
        <v>148</v>
      </c>
      <c r="J14" s="578"/>
      <c r="K14" s="578"/>
      <c r="L14" s="578"/>
      <c r="M14" s="217"/>
      <c r="N14" s="218"/>
      <c r="O14" s="15"/>
    </row>
    <row r="15" spans="1:15" ht="14.4" customHeight="1" x14ac:dyDescent="0.3">
      <c r="A15" s="378" t="s">
        <v>196</v>
      </c>
      <c r="B15" s="251">
        <v>0</v>
      </c>
      <c r="C15" s="157">
        <f>B15*3700</f>
        <v>0</v>
      </c>
      <c r="E15" s="229"/>
      <c r="F15" s="229"/>
      <c r="G15" s="82"/>
      <c r="H15" s="92"/>
      <c r="I15" s="83"/>
      <c r="J15" s="83"/>
      <c r="K15" s="83"/>
      <c r="L15" s="83"/>
      <c r="M15" s="217"/>
      <c r="N15" s="218"/>
      <c r="O15" s="15"/>
    </row>
    <row r="16" spans="1:15" ht="15.6" customHeight="1" x14ac:dyDescent="0.3">
      <c r="A16" s="378" t="s">
        <v>197</v>
      </c>
      <c r="B16" s="251">
        <v>0</v>
      </c>
      <c r="C16" s="157">
        <f>B16*5600</f>
        <v>0</v>
      </c>
      <c r="D16" s="229"/>
      <c r="E16" s="229"/>
      <c r="F16" s="229"/>
      <c r="G16" s="15"/>
      <c r="H16" s="16"/>
      <c r="I16" s="578" t="s">
        <v>149</v>
      </c>
      <c r="J16" s="578"/>
      <c r="K16" s="578"/>
      <c r="L16" s="578"/>
      <c r="M16" s="217"/>
      <c r="N16" s="218"/>
      <c r="O16" s="15"/>
    </row>
    <row r="17" spans="1:15" ht="15.6" customHeight="1" x14ac:dyDescent="0.3">
      <c r="A17" s="378" t="s">
        <v>309</v>
      </c>
      <c r="B17" s="251">
        <v>0</v>
      </c>
      <c r="C17" s="157">
        <f>B17*10100</f>
        <v>0</v>
      </c>
      <c r="D17" s="5"/>
      <c r="E17" s="5"/>
      <c r="F17" s="5"/>
      <c r="G17" s="15"/>
      <c r="H17" s="16"/>
      <c r="I17" s="84">
        <f t="shared" ref="I17:J17" si="0">I11*I13*14*1985/1000000000</f>
        <v>0</v>
      </c>
      <c r="J17" s="84">
        <f t="shared" si="0"/>
        <v>0</v>
      </c>
      <c r="K17" s="84">
        <f>K11*K13*14*1985/1000000000</f>
        <v>0</v>
      </c>
      <c r="L17" s="84">
        <f>L11*L13*14*1985/1000000000</f>
        <v>0</v>
      </c>
      <c r="M17" s="217"/>
      <c r="N17" s="218"/>
      <c r="O17" s="15"/>
    </row>
    <row r="18" spans="1:15" ht="16.8" customHeight="1" x14ac:dyDescent="0.3">
      <c r="A18" s="378" t="s">
        <v>310</v>
      </c>
      <c r="B18" s="251">
        <v>0</v>
      </c>
      <c r="C18" s="151">
        <f>B18*12100</f>
        <v>0</v>
      </c>
      <c r="D18" s="333" t="s">
        <v>202</v>
      </c>
      <c r="E18" s="576" t="s">
        <v>313</v>
      </c>
      <c r="F18" s="576"/>
      <c r="G18" s="15"/>
      <c r="H18" s="16"/>
      <c r="I18" s="577" t="s">
        <v>150</v>
      </c>
      <c r="J18" s="577"/>
      <c r="K18" s="577"/>
      <c r="L18" s="577"/>
      <c r="M18" s="217"/>
      <c r="N18" s="5"/>
      <c r="O18" s="15"/>
    </row>
    <row r="19" spans="1:15" ht="17.399999999999999" customHeight="1" x14ac:dyDescent="0.3">
      <c r="A19" s="378" t="s">
        <v>311</v>
      </c>
      <c r="B19" s="251">
        <v>0</v>
      </c>
      <c r="C19" s="151">
        <f>B19*10100</f>
        <v>0</v>
      </c>
      <c r="D19" s="332"/>
      <c r="E19" s="230"/>
      <c r="F19" s="334"/>
      <c r="G19" s="15"/>
      <c r="H19" s="16"/>
      <c r="I19" s="64">
        <v>0</v>
      </c>
      <c r="J19" s="64">
        <v>0</v>
      </c>
      <c r="K19" s="64">
        <v>0</v>
      </c>
      <c r="L19" s="64">
        <v>0</v>
      </c>
      <c r="M19" s="217"/>
      <c r="N19" s="5"/>
      <c r="O19" s="15"/>
    </row>
    <row r="20" spans="1:15" ht="17.399999999999999" customHeight="1" x14ac:dyDescent="0.3">
      <c r="A20" s="378" t="s">
        <v>312</v>
      </c>
      <c r="B20" s="251">
        <v>0</v>
      </c>
      <c r="C20" s="151">
        <f>B20*12100</f>
        <v>0</v>
      </c>
      <c r="D20" s="5"/>
      <c r="E20" s="569" t="s">
        <v>244</v>
      </c>
      <c r="F20" s="570"/>
      <c r="G20" s="15"/>
      <c r="H20" s="16"/>
      <c r="I20" s="550" t="s">
        <v>233</v>
      </c>
      <c r="J20" s="550"/>
      <c r="K20" s="550"/>
      <c r="L20" s="550"/>
      <c r="M20" s="217"/>
      <c r="N20" s="5"/>
      <c r="O20" s="15"/>
    </row>
    <row r="21" spans="1:15" ht="17.399999999999999" customHeight="1" x14ac:dyDescent="0.3">
      <c r="A21" s="232"/>
      <c r="B21" s="233"/>
      <c r="C21" s="233"/>
      <c r="D21" s="233"/>
      <c r="E21" s="244" t="s">
        <v>17</v>
      </c>
      <c r="F21" s="244" t="s">
        <v>15</v>
      </c>
      <c r="G21" s="15"/>
      <c r="H21" s="16"/>
      <c r="I21" s="379" t="s">
        <v>236</v>
      </c>
      <c r="J21" s="179"/>
      <c r="K21" s="379" t="s">
        <v>236</v>
      </c>
      <c r="L21" s="379" t="s">
        <v>236</v>
      </c>
      <c r="M21" s="217"/>
      <c r="N21" s="5"/>
      <c r="O21" s="15"/>
    </row>
    <row r="22" spans="1:15" ht="17.399999999999999" customHeight="1" x14ac:dyDescent="0.3">
      <c r="A22" s="567" t="s">
        <v>232</v>
      </c>
      <c r="B22" s="568"/>
      <c r="C22" s="247">
        <v>0</v>
      </c>
      <c r="D22" s="170"/>
      <c r="E22" s="245">
        <v>0</v>
      </c>
      <c r="F22" s="246">
        <f>E22*29400</f>
        <v>0</v>
      </c>
      <c r="G22" s="158"/>
      <c r="H22" s="16"/>
      <c r="I22" s="212">
        <v>0</v>
      </c>
      <c r="J22" s="181"/>
      <c r="K22" s="212">
        <v>0</v>
      </c>
      <c r="L22" s="212">
        <v>0</v>
      </c>
      <c r="M22" s="217"/>
      <c r="N22" s="5"/>
      <c r="O22" s="15"/>
    </row>
    <row r="23" spans="1:15" ht="17.399999999999999" customHeight="1" x14ac:dyDescent="0.3">
      <c r="A23" s="572" t="s">
        <v>336</v>
      </c>
      <c r="B23" s="573"/>
      <c r="C23" s="226"/>
      <c r="D23" s="229"/>
      <c r="E23" s="571" t="s">
        <v>242</v>
      </c>
      <c r="F23" s="571"/>
      <c r="G23" s="234"/>
      <c r="H23" s="16"/>
      <c r="I23" s="380" t="s">
        <v>234</v>
      </c>
      <c r="J23" s="181"/>
      <c r="K23" s="380" t="s">
        <v>237</v>
      </c>
      <c r="L23" s="380" t="s">
        <v>237</v>
      </c>
      <c r="M23" s="217"/>
      <c r="N23" s="5"/>
      <c r="O23" s="15"/>
    </row>
    <row r="24" spans="1:15" ht="19.2" customHeight="1" x14ac:dyDescent="0.3">
      <c r="A24" s="574"/>
      <c r="B24" s="575"/>
      <c r="C24" s="227"/>
      <c r="D24" s="566"/>
      <c r="E24" s="571"/>
      <c r="F24" s="571"/>
      <c r="G24" s="234"/>
      <c r="H24" s="16"/>
      <c r="I24" s="213" t="s">
        <v>24</v>
      </c>
      <c r="J24" s="181"/>
      <c r="K24" s="213" t="s">
        <v>24</v>
      </c>
      <c r="L24" s="213" t="s">
        <v>24</v>
      </c>
      <c r="M24" s="217"/>
      <c r="N24" s="5"/>
      <c r="O24" s="15"/>
    </row>
    <row r="25" spans="1:15" ht="17.399999999999999" customHeight="1" x14ac:dyDescent="0.3">
      <c r="A25" s="574"/>
      <c r="B25" s="575"/>
      <c r="C25" s="227"/>
      <c r="D25" s="566"/>
      <c r="E25" s="353" t="s">
        <v>185</v>
      </c>
      <c r="F25" s="245" t="s">
        <v>205</v>
      </c>
      <c r="G25" s="210"/>
      <c r="H25" s="16"/>
      <c r="I25" s="380" t="s">
        <v>235</v>
      </c>
      <c r="J25" s="181"/>
      <c r="K25" s="184"/>
      <c r="L25" s="184"/>
      <c r="M25" s="217"/>
      <c r="N25" s="5"/>
      <c r="O25" s="15"/>
    </row>
    <row r="26" spans="1:15" ht="23.4" customHeight="1" x14ac:dyDescent="0.3">
      <c r="A26" s="574"/>
      <c r="B26" s="575"/>
      <c r="C26" s="227"/>
      <c r="D26" s="381"/>
      <c r="E26" s="561" t="s">
        <v>338</v>
      </c>
      <c r="F26" s="561"/>
      <c r="G26" s="210"/>
      <c r="H26" s="16"/>
      <c r="I26" s="213" t="s">
        <v>24</v>
      </c>
      <c r="J26" s="181"/>
      <c r="K26" s="181"/>
      <c r="L26" s="181"/>
      <c r="M26" s="217"/>
      <c r="N26" s="5"/>
      <c r="O26" s="15"/>
    </row>
    <row r="27" spans="1:15" ht="17.399999999999999" customHeight="1" x14ac:dyDescent="0.3">
      <c r="A27" s="574"/>
      <c r="B27" s="575"/>
      <c r="C27" s="227"/>
      <c r="D27" s="211"/>
      <c r="E27" s="565" t="s">
        <v>33</v>
      </c>
      <c r="F27" s="562" t="s">
        <v>3</v>
      </c>
      <c r="G27" s="210"/>
      <c r="H27" s="16"/>
      <c r="I27" s="471" t="s">
        <v>339</v>
      </c>
      <c r="J27" s="471"/>
      <c r="K27" s="471"/>
      <c r="L27" s="471"/>
      <c r="M27" s="471"/>
      <c r="N27" s="471"/>
      <c r="O27" s="551"/>
    </row>
    <row r="28" spans="1:15" ht="24.6" customHeight="1" x14ac:dyDescent="0.3">
      <c r="A28" s="574"/>
      <c r="B28" s="575"/>
      <c r="C28" s="227"/>
      <c r="D28" s="208"/>
      <c r="E28" s="565"/>
      <c r="F28" s="562"/>
      <c r="G28" s="15"/>
      <c r="H28" s="16"/>
      <c r="I28" s="471"/>
      <c r="J28" s="471"/>
      <c r="K28" s="471"/>
      <c r="L28" s="471"/>
      <c r="M28" s="471"/>
      <c r="N28" s="471"/>
      <c r="O28" s="551"/>
    </row>
    <row r="29" spans="1:15" ht="22.2" customHeight="1" thickBot="1" x14ac:dyDescent="0.35">
      <c r="A29" s="248"/>
      <c r="B29" s="249"/>
      <c r="C29" s="209"/>
      <c r="D29" s="760" t="s">
        <v>337</v>
      </c>
      <c r="E29" s="760"/>
      <c r="F29" s="760"/>
      <c r="G29" s="19"/>
      <c r="H29" s="17"/>
      <c r="I29" s="473"/>
      <c r="J29" s="473"/>
      <c r="K29" s="473"/>
      <c r="L29" s="473"/>
      <c r="M29" s="473"/>
      <c r="N29" s="473"/>
      <c r="O29" s="552"/>
    </row>
    <row r="30" spans="1:15" ht="10.199999999999999" customHeight="1" x14ac:dyDescent="0.3">
      <c r="A30" s="97"/>
      <c r="B30" s="221"/>
      <c r="C30" s="222"/>
      <c r="D30" s="221"/>
      <c r="E30" s="221"/>
      <c r="F30" s="221"/>
      <c r="G30" s="96"/>
      <c r="H30" s="97"/>
      <c r="I30" s="221"/>
      <c r="J30" s="221"/>
      <c r="K30" s="221"/>
      <c r="L30" s="221"/>
      <c r="M30" s="221"/>
      <c r="N30" s="221"/>
      <c r="O30" s="96"/>
    </row>
    <row r="31" spans="1:15" ht="15.6" x14ac:dyDescent="0.3">
      <c r="A31" s="553" t="s">
        <v>329</v>
      </c>
      <c r="B31" s="554"/>
      <c r="C31" s="554"/>
      <c r="D31" s="240"/>
      <c r="E31" s="240"/>
      <c r="F31" s="240"/>
      <c r="G31" s="15"/>
      <c r="H31" s="16"/>
      <c r="I31" s="415"/>
      <c r="J31" s="415"/>
      <c r="K31" s="559" t="s">
        <v>175</v>
      </c>
      <c r="L31" s="559"/>
      <c r="M31" s="5"/>
      <c r="N31" s="5"/>
      <c r="O31" s="15"/>
    </row>
    <row r="32" spans="1:15" x14ac:dyDescent="0.3">
      <c r="A32" s="16"/>
      <c r="B32" s="5"/>
      <c r="C32" s="5"/>
      <c r="D32" s="5"/>
      <c r="E32" s="5"/>
      <c r="F32" s="5"/>
      <c r="G32" s="15"/>
      <c r="H32" s="16"/>
      <c r="I32" s="5"/>
      <c r="J32" s="5"/>
      <c r="K32" s="5"/>
      <c r="L32" s="5"/>
      <c r="M32" s="5"/>
      <c r="N32" s="5"/>
      <c r="O32" s="15"/>
    </row>
    <row r="33" spans="1:15" x14ac:dyDescent="0.3">
      <c r="A33" s="16"/>
      <c r="B33" s="5"/>
      <c r="C33" s="5"/>
      <c r="D33" s="5"/>
      <c r="E33" s="5"/>
      <c r="F33" s="5"/>
      <c r="G33" s="15"/>
      <c r="H33" s="16"/>
      <c r="I33" s="5"/>
      <c r="J33" s="5"/>
      <c r="K33" s="5"/>
      <c r="L33" s="5"/>
      <c r="M33" s="5"/>
      <c r="N33" s="5"/>
      <c r="O33" s="15"/>
    </row>
    <row r="34" spans="1:15" x14ac:dyDescent="0.3">
      <c r="A34" s="16"/>
      <c r="B34" s="5"/>
      <c r="C34" s="5"/>
      <c r="D34" s="5"/>
      <c r="E34" s="5"/>
      <c r="F34" s="5"/>
      <c r="G34" s="15"/>
      <c r="H34" s="16"/>
      <c r="I34" s="5"/>
      <c r="J34" s="5"/>
      <c r="K34" s="5"/>
      <c r="L34" s="5"/>
      <c r="M34" s="5"/>
      <c r="N34" s="5"/>
      <c r="O34" s="15"/>
    </row>
    <row r="35" spans="1:15" x14ac:dyDescent="0.3">
      <c r="A35" s="16"/>
      <c r="B35" s="5"/>
      <c r="C35" s="5"/>
      <c r="D35" s="5"/>
      <c r="E35" s="5"/>
      <c r="F35" s="5"/>
      <c r="G35" s="15"/>
      <c r="H35" s="16"/>
      <c r="I35" s="5"/>
      <c r="J35" s="5"/>
      <c r="K35" s="5"/>
      <c r="L35" s="5"/>
      <c r="M35" s="5"/>
      <c r="N35" s="5"/>
      <c r="O35" s="15"/>
    </row>
    <row r="36" spans="1:15" x14ac:dyDescent="0.3">
      <c r="A36" s="16"/>
      <c r="B36" s="5"/>
      <c r="C36" s="5"/>
      <c r="D36" s="5"/>
      <c r="E36" s="5"/>
      <c r="F36" s="5"/>
      <c r="G36" s="15"/>
      <c r="H36" s="16"/>
      <c r="I36" s="5"/>
      <c r="J36" s="5"/>
      <c r="K36" s="5"/>
      <c r="L36" s="5"/>
      <c r="M36" s="5"/>
      <c r="N36" s="5"/>
      <c r="O36" s="15"/>
    </row>
    <row r="37" spans="1:15" x14ac:dyDescent="0.3">
      <c r="A37" s="16"/>
      <c r="B37" s="5"/>
      <c r="C37" s="5"/>
      <c r="D37" s="5"/>
      <c r="E37" s="5"/>
      <c r="F37" s="5"/>
      <c r="G37" s="15"/>
      <c r="H37" s="16"/>
      <c r="I37" s="5"/>
      <c r="J37" s="5"/>
      <c r="K37" s="5"/>
      <c r="L37" s="5"/>
      <c r="M37" s="5"/>
      <c r="N37" s="5"/>
      <c r="O37" s="15"/>
    </row>
    <row r="38" spans="1:15" x14ac:dyDescent="0.3">
      <c r="A38" s="16"/>
      <c r="B38" s="5"/>
      <c r="C38" s="5"/>
      <c r="D38" s="5"/>
      <c r="E38" s="5"/>
      <c r="F38" s="5"/>
      <c r="G38" s="15"/>
      <c r="H38" s="16"/>
      <c r="I38" s="5"/>
      <c r="J38" s="5"/>
      <c r="K38" s="5"/>
      <c r="L38" s="5"/>
      <c r="M38" s="5"/>
      <c r="N38" s="5"/>
      <c r="O38" s="15"/>
    </row>
    <row r="39" spans="1:15" ht="14.4" customHeight="1" x14ac:dyDescent="0.3">
      <c r="A39" s="16"/>
      <c r="B39" s="5"/>
      <c r="C39" s="5"/>
      <c r="D39" s="558" t="s">
        <v>323</v>
      </c>
      <c r="E39" s="558"/>
      <c r="F39" s="558"/>
      <c r="G39" s="15"/>
      <c r="H39" s="16"/>
      <c r="I39" s="5"/>
      <c r="J39" s="5"/>
      <c r="K39" s="5"/>
      <c r="L39" s="5"/>
      <c r="M39" s="5"/>
      <c r="N39" s="5"/>
      <c r="O39" s="15"/>
    </row>
    <row r="40" spans="1:15" x14ac:dyDescent="0.3">
      <c r="A40" s="16"/>
      <c r="B40" s="5"/>
      <c r="C40" s="5"/>
      <c r="D40" s="558"/>
      <c r="E40" s="558"/>
      <c r="F40" s="558"/>
      <c r="G40" s="15"/>
      <c r="H40" s="16"/>
      <c r="I40" s="5"/>
      <c r="J40" s="5"/>
      <c r="K40" s="5"/>
      <c r="L40" s="5"/>
      <c r="M40" s="5"/>
      <c r="N40" s="416"/>
      <c r="O40" s="417"/>
    </row>
    <row r="41" spans="1:15" x14ac:dyDescent="0.3">
      <c r="A41" s="16"/>
      <c r="B41" s="5"/>
      <c r="C41" s="5"/>
      <c r="D41" s="558"/>
      <c r="E41" s="558"/>
      <c r="F41" s="558"/>
      <c r="G41" s="15"/>
      <c r="H41" s="16"/>
      <c r="I41" s="5"/>
      <c r="J41" s="5"/>
      <c r="K41" s="5"/>
      <c r="L41" s="5"/>
      <c r="M41" s="5"/>
      <c r="N41" s="418"/>
      <c r="O41" s="417"/>
    </row>
    <row r="42" spans="1:15" x14ac:dyDescent="0.3">
      <c r="A42" s="16"/>
      <c r="B42" s="5"/>
      <c r="C42" s="5"/>
      <c r="D42" s="558"/>
      <c r="E42" s="558"/>
      <c r="F42" s="558"/>
      <c r="G42" s="15"/>
      <c r="H42" s="16"/>
      <c r="I42" s="5"/>
      <c r="J42" s="5"/>
      <c r="K42" s="5"/>
      <c r="L42" s="5"/>
      <c r="M42" s="5"/>
      <c r="N42" s="418"/>
      <c r="O42" s="417"/>
    </row>
    <row r="43" spans="1:15" x14ac:dyDescent="0.3">
      <c r="A43" s="16"/>
      <c r="B43" s="5"/>
      <c r="C43" s="5"/>
      <c r="D43" s="558"/>
      <c r="E43" s="558"/>
      <c r="F43" s="558"/>
      <c r="G43" s="15"/>
      <c r="H43" s="16"/>
      <c r="I43" s="5"/>
      <c r="J43" s="5"/>
      <c r="K43" s="5"/>
      <c r="L43" s="5"/>
      <c r="M43" s="5"/>
      <c r="N43" s="418"/>
      <c r="O43" s="417"/>
    </row>
    <row r="44" spans="1:15" x14ac:dyDescent="0.3">
      <c r="A44" s="16"/>
      <c r="B44" s="5"/>
      <c r="C44" s="5"/>
      <c r="D44" s="5"/>
      <c r="E44" s="5"/>
      <c r="F44" s="5"/>
      <c r="G44" s="15"/>
      <c r="H44" s="16"/>
      <c r="I44" s="5"/>
      <c r="J44" s="5"/>
      <c r="K44" s="5"/>
      <c r="L44" s="5"/>
      <c r="M44" s="5"/>
      <c r="N44" s="418"/>
      <c r="O44" s="417"/>
    </row>
    <row r="45" spans="1:15" ht="15.6" customHeight="1" x14ac:dyDescent="0.3">
      <c r="A45" s="224"/>
      <c r="B45" s="218"/>
      <c r="C45" s="218"/>
      <c r="D45" s="218"/>
      <c r="E45" s="218"/>
      <c r="F45" s="218"/>
      <c r="G45" s="15"/>
      <c r="H45" s="16"/>
      <c r="I45" s="242"/>
      <c r="J45" s="242"/>
      <c r="K45" s="242"/>
      <c r="L45" s="242"/>
      <c r="M45" s="5"/>
      <c r="N45" s="418"/>
      <c r="O45" s="417"/>
    </row>
    <row r="46" spans="1:15" ht="14.4" customHeight="1" x14ac:dyDescent="0.3">
      <c r="A46" s="224"/>
      <c r="B46" s="218"/>
      <c r="C46" s="218"/>
      <c r="D46" s="218"/>
      <c r="E46" s="218"/>
      <c r="F46" s="218"/>
      <c r="G46" s="15"/>
      <c r="H46" s="16"/>
      <c r="I46" s="242"/>
      <c r="J46" s="242"/>
      <c r="K46" s="242"/>
      <c r="L46" s="242"/>
      <c r="M46" s="5"/>
      <c r="N46" s="418"/>
      <c r="O46" s="417"/>
    </row>
    <row r="47" spans="1:15" ht="15.6" x14ac:dyDescent="0.3">
      <c r="A47" s="224"/>
      <c r="B47" s="218"/>
      <c r="C47" s="218"/>
      <c r="D47" s="218"/>
      <c r="E47" s="218"/>
      <c r="F47" s="218"/>
      <c r="G47" s="15"/>
      <c r="H47" s="16"/>
      <c r="I47" s="242"/>
      <c r="J47" s="242"/>
      <c r="K47" s="242"/>
      <c r="L47" s="242"/>
      <c r="M47" s="5"/>
      <c r="N47" s="418"/>
      <c r="O47" s="417"/>
    </row>
    <row r="48" spans="1:15" ht="19.2" customHeight="1" x14ac:dyDescent="0.3">
      <c r="A48" s="555" t="s">
        <v>330</v>
      </c>
      <c r="B48" s="556"/>
      <c r="C48" s="556"/>
      <c r="D48" s="218"/>
      <c r="E48" s="557" t="s">
        <v>181</v>
      </c>
      <c r="F48" s="557"/>
      <c r="G48" s="15"/>
      <c r="H48" s="16"/>
      <c r="I48" s="5"/>
      <c r="J48" s="5"/>
      <c r="K48" s="560" t="s">
        <v>183</v>
      </c>
      <c r="L48" s="560"/>
      <c r="M48" s="5"/>
      <c r="N48" s="5"/>
      <c r="O48" s="15"/>
    </row>
    <row r="49" spans="1:15" ht="19.2" customHeight="1" x14ac:dyDescent="0.3">
      <c r="A49" s="555"/>
      <c r="B49" s="556"/>
      <c r="C49" s="556"/>
      <c r="D49" s="218"/>
      <c r="E49" s="557"/>
      <c r="F49" s="557"/>
      <c r="G49" s="15"/>
      <c r="H49" s="16"/>
      <c r="I49" s="5"/>
      <c r="J49" s="5"/>
      <c r="K49" s="560"/>
      <c r="L49" s="560"/>
      <c r="M49" s="5"/>
      <c r="N49" s="5"/>
      <c r="O49" s="15"/>
    </row>
    <row r="50" spans="1:15" ht="18" x14ac:dyDescent="0.3">
      <c r="A50" s="16"/>
      <c r="B50" s="414"/>
      <c r="C50" s="414"/>
      <c r="D50" s="414"/>
      <c r="E50" s="414"/>
      <c r="F50" s="5"/>
      <c r="G50" s="15"/>
      <c r="H50" s="16"/>
      <c r="I50" s="5"/>
      <c r="J50" s="5"/>
      <c r="K50" s="5"/>
      <c r="L50" s="5"/>
      <c r="M50" s="5"/>
      <c r="N50" s="5"/>
      <c r="O50" s="15"/>
    </row>
    <row r="51" spans="1:15" x14ac:dyDescent="0.3">
      <c r="A51" s="16"/>
      <c r="B51" s="5"/>
      <c r="C51" s="5"/>
      <c r="D51" s="5"/>
      <c r="E51" s="5"/>
      <c r="F51" s="5"/>
      <c r="G51" s="15"/>
      <c r="H51" s="16"/>
      <c r="I51" s="5"/>
      <c r="J51" s="5"/>
      <c r="K51" s="5"/>
      <c r="L51" s="5"/>
      <c r="M51" s="5"/>
      <c r="N51" s="5"/>
      <c r="O51" s="15"/>
    </row>
    <row r="52" spans="1:15" x14ac:dyDescent="0.3">
      <c r="A52" s="16"/>
      <c r="B52" s="5"/>
      <c r="C52" s="5"/>
      <c r="D52" s="5"/>
      <c r="E52" s="5"/>
      <c r="F52" s="5"/>
      <c r="G52" s="15"/>
      <c r="H52" s="16"/>
      <c r="I52" s="5"/>
      <c r="J52" s="5"/>
      <c r="K52" s="5"/>
      <c r="L52" s="5"/>
      <c r="M52" s="5"/>
      <c r="N52" s="5"/>
      <c r="O52" s="15"/>
    </row>
    <row r="53" spans="1:15" x14ac:dyDescent="0.3">
      <c r="A53" s="16"/>
      <c r="B53" s="5"/>
      <c r="C53" s="5"/>
      <c r="D53" s="5"/>
      <c r="E53" s="5"/>
      <c r="F53" s="5"/>
      <c r="G53" s="15"/>
      <c r="H53" s="16"/>
      <c r="I53" s="5"/>
      <c r="J53" s="5"/>
      <c r="K53" s="5"/>
      <c r="L53" s="5"/>
      <c r="M53" s="5"/>
      <c r="N53" s="5"/>
      <c r="O53" s="15"/>
    </row>
    <row r="54" spans="1:15" x14ac:dyDescent="0.3">
      <c r="A54" s="16"/>
      <c r="B54" s="5"/>
      <c r="C54" s="5"/>
      <c r="D54" s="5"/>
      <c r="E54" s="5"/>
      <c r="F54" s="5"/>
      <c r="G54" s="15"/>
      <c r="H54" s="16"/>
      <c r="I54" s="5"/>
      <c r="J54" s="5"/>
      <c r="K54" s="5"/>
      <c r="L54" s="5"/>
      <c r="M54" s="5"/>
      <c r="N54" s="5"/>
      <c r="O54" s="15"/>
    </row>
    <row r="55" spans="1:15" x14ac:dyDescent="0.3">
      <c r="A55" s="16"/>
      <c r="B55" s="5"/>
      <c r="C55" s="5"/>
      <c r="D55" s="5"/>
      <c r="E55" s="5"/>
      <c r="F55" s="5"/>
      <c r="G55" s="15"/>
      <c r="H55" s="16"/>
      <c r="I55" s="5"/>
      <c r="J55" s="5"/>
      <c r="K55" s="5"/>
      <c r="L55" s="5"/>
      <c r="M55" s="5"/>
      <c r="N55" s="5"/>
      <c r="O55" s="15"/>
    </row>
    <row r="56" spans="1:15" x14ac:dyDescent="0.3">
      <c r="A56" s="16"/>
      <c r="B56" s="5"/>
      <c r="C56" s="5"/>
      <c r="D56" s="5"/>
      <c r="E56" s="5"/>
      <c r="F56" s="5"/>
      <c r="G56" s="15"/>
      <c r="H56" s="16"/>
      <c r="I56" s="5"/>
      <c r="J56" s="5"/>
      <c r="K56" s="5"/>
      <c r="L56" s="5"/>
      <c r="M56" s="5"/>
      <c r="N56" s="5"/>
      <c r="O56" s="15"/>
    </row>
    <row r="57" spans="1:15" x14ac:dyDescent="0.3">
      <c r="A57" s="16"/>
      <c r="B57" s="5"/>
      <c r="C57" s="5"/>
      <c r="D57" s="5"/>
      <c r="E57" s="5"/>
      <c r="F57" s="5"/>
      <c r="G57" s="15"/>
      <c r="H57" s="16"/>
      <c r="I57" s="5"/>
      <c r="J57" s="5"/>
      <c r="K57" s="5"/>
      <c r="L57" s="5"/>
      <c r="M57" s="5"/>
      <c r="N57" s="5"/>
      <c r="O57" s="15"/>
    </row>
    <row r="58" spans="1:15" ht="13.8" customHeight="1" x14ac:dyDescent="0.3">
      <c r="A58" s="16"/>
      <c r="B58" s="414"/>
      <c r="C58" s="414"/>
      <c r="D58" s="414"/>
      <c r="E58" s="414"/>
      <c r="F58" s="5"/>
      <c r="G58" s="15"/>
      <c r="H58" s="16"/>
      <c r="I58" s="5"/>
      <c r="J58" s="5"/>
      <c r="K58" s="5"/>
      <c r="L58" s="5"/>
      <c r="M58" s="5"/>
      <c r="N58" s="5"/>
      <c r="O58" s="15"/>
    </row>
    <row r="59" spans="1:15" x14ac:dyDescent="0.3">
      <c r="A59" s="16"/>
      <c r="B59" s="5"/>
      <c r="C59" s="5"/>
      <c r="D59" s="5"/>
      <c r="E59" s="5"/>
      <c r="F59" s="5"/>
      <c r="G59" s="15"/>
      <c r="H59" s="16"/>
      <c r="I59" s="5"/>
      <c r="J59" s="5"/>
      <c r="K59" s="5"/>
      <c r="L59" s="5"/>
      <c r="M59" s="5"/>
      <c r="N59" s="5"/>
      <c r="O59" s="15"/>
    </row>
    <row r="60" spans="1:15" x14ac:dyDescent="0.3">
      <c r="A60" s="16"/>
      <c r="B60" s="5"/>
      <c r="C60" s="5"/>
      <c r="D60" s="5"/>
      <c r="E60" s="5"/>
      <c r="F60" s="5"/>
      <c r="G60" s="15"/>
      <c r="H60" s="16"/>
      <c r="I60" s="5"/>
      <c r="J60" s="5"/>
      <c r="K60" s="5"/>
      <c r="L60" s="5"/>
      <c r="M60" s="5"/>
      <c r="N60" s="5"/>
      <c r="O60" s="15"/>
    </row>
    <row r="61" spans="1:15" x14ac:dyDescent="0.3">
      <c r="A61" s="16"/>
      <c r="B61" s="5"/>
      <c r="C61" s="5"/>
      <c r="D61" s="5"/>
      <c r="E61" s="5"/>
      <c r="F61" s="5"/>
      <c r="G61" s="15"/>
      <c r="H61" s="16"/>
      <c r="I61" s="5"/>
      <c r="J61" s="5"/>
      <c r="K61" s="5"/>
      <c r="L61" s="5"/>
      <c r="M61" s="5"/>
      <c r="N61" s="5"/>
      <c r="O61" s="15"/>
    </row>
    <row r="62" spans="1:15" x14ac:dyDescent="0.3">
      <c r="A62" s="16"/>
      <c r="B62" s="5"/>
      <c r="C62" s="5"/>
      <c r="D62" s="5"/>
      <c r="E62" s="5"/>
      <c r="F62" s="5"/>
      <c r="G62" s="15"/>
      <c r="H62" s="16"/>
      <c r="I62" s="5"/>
      <c r="J62" s="5"/>
      <c r="K62" s="5"/>
      <c r="L62" s="5"/>
      <c r="M62" s="5"/>
      <c r="N62" s="5"/>
      <c r="O62" s="15"/>
    </row>
    <row r="63" spans="1:15" x14ac:dyDescent="0.3">
      <c r="A63" s="16"/>
      <c r="B63" s="5"/>
      <c r="C63" s="5"/>
      <c r="D63" s="5"/>
      <c r="E63" s="5"/>
      <c r="F63" s="5"/>
      <c r="G63" s="15"/>
      <c r="H63" s="16"/>
      <c r="I63" s="5"/>
      <c r="J63" s="5"/>
      <c r="K63" s="5"/>
      <c r="L63" s="5"/>
      <c r="M63" s="5"/>
      <c r="N63" s="5"/>
      <c r="O63" s="15"/>
    </row>
    <row r="64" spans="1:15" x14ac:dyDescent="0.3">
      <c r="A64" s="16"/>
      <c r="B64" s="5"/>
      <c r="C64" s="5"/>
      <c r="D64" s="5"/>
      <c r="E64" s="5"/>
      <c r="F64" s="5"/>
      <c r="G64" s="15"/>
      <c r="H64" s="16"/>
      <c r="I64" s="5"/>
      <c r="J64" s="5"/>
      <c r="K64" s="5"/>
      <c r="L64" s="5"/>
      <c r="M64" s="5"/>
      <c r="N64" s="5"/>
      <c r="O64" s="15"/>
    </row>
    <row r="65" spans="1:15" x14ac:dyDescent="0.3">
      <c r="A65" s="16"/>
      <c r="B65" s="5"/>
      <c r="C65" s="5"/>
      <c r="D65" s="5"/>
      <c r="E65" s="5"/>
      <c r="F65" s="5"/>
      <c r="G65" s="15"/>
      <c r="H65" s="16"/>
      <c r="I65" s="5"/>
      <c r="J65" s="5"/>
      <c r="K65" s="5"/>
      <c r="L65" s="5"/>
      <c r="M65" s="5"/>
      <c r="N65" s="5"/>
      <c r="O65" s="15"/>
    </row>
    <row r="66" spans="1:15" x14ac:dyDescent="0.3">
      <c r="A66" s="16"/>
      <c r="B66" s="5"/>
      <c r="C66" s="5"/>
      <c r="D66" s="5"/>
      <c r="E66" s="5"/>
      <c r="F66" s="5"/>
      <c r="G66" s="15"/>
      <c r="H66" s="16"/>
      <c r="I66" s="5"/>
      <c r="J66" s="5"/>
      <c r="K66" s="5"/>
      <c r="L66" s="5"/>
      <c r="M66" s="5"/>
      <c r="N66" s="5"/>
      <c r="O66" s="15"/>
    </row>
    <row r="67" spans="1:15" ht="15" thickBot="1" x14ac:dyDescent="0.35">
      <c r="A67" s="17"/>
      <c r="B67" s="18"/>
      <c r="C67" s="18"/>
      <c r="D67" s="18"/>
      <c r="E67" s="18"/>
      <c r="F67" s="18"/>
      <c r="G67" s="19"/>
      <c r="H67" s="17"/>
      <c r="I67" s="18"/>
      <c r="J67" s="18"/>
      <c r="K67" s="18"/>
      <c r="L67" s="18"/>
      <c r="M67" s="18"/>
      <c r="N67" s="18"/>
      <c r="O67" s="19"/>
    </row>
    <row r="70" spans="1:15" ht="14.4" customHeight="1" x14ac:dyDescent="0.3"/>
    <row r="72" spans="1:15" ht="14.4" customHeight="1" x14ac:dyDescent="0.3"/>
    <row r="76" spans="1:15" ht="22.8" customHeight="1" x14ac:dyDescent="0.3"/>
    <row r="80" spans="1:15" ht="14.4" customHeight="1" x14ac:dyDescent="0.3"/>
    <row r="81" ht="14.4" customHeight="1" x14ac:dyDescent="0.3"/>
  </sheetData>
  <sheetProtection algorithmName="SHA-512" hashValue="XBL80EfDLXhopPIuKaSClxhBILTo85qTapjY+PRUOzfLyFr12sDJQsJc9fITQcPKnUjHnfBRWv1Q6JDTeo9m8Q==" saltValue="qOYH2Kh41MSVEHyH+Ve0Pg==" spinCount="100000" sheet="1" objects="1" scenarios="1"/>
  <mergeCells count="37">
    <mergeCell ref="A1:G1"/>
    <mergeCell ref="I18:L18"/>
    <mergeCell ref="I14:L14"/>
    <mergeCell ref="I12:L12"/>
    <mergeCell ref="I16:L16"/>
    <mergeCell ref="I10:L10"/>
    <mergeCell ref="I4:L9"/>
    <mergeCell ref="A12:C12"/>
    <mergeCell ref="I1:O1"/>
    <mergeCell ref="M11:O12"/>
    <mergeCell ref="B5:D5"/>
    <mergeCell ref="A9:E9"/>
    <mergeCell ref="A10:C10"/>
    <mergeCell ref="D11:F11"/>
    <mergeCell ref="A11:B11"/>
    <mergeCell ref="A13:C13"/>
    <mergeCell ref="E27:E28"/>
    <mergeCell ref="D24:D25"/>
    <mergeCell ref="A22:B22"/>
    <mergeCell ref="E20:F20"/>
    <mergeCell ref="E23:F24"/>
    <mergeCell ref="A23:B28"/>
    <mergeCell ref="E18:F18"/>
    <mergeCell ref="I20:L20"/>
    <mergeCell ref="I27:O29"/>
    <mergeCell ref="A31:C31"/>
    <mergeCell ref="A49:C49"/>
    <mergeCell ref="E49:F49"/>
    <mergeCell ref="D39:F43"/>
    <mergeCell ref="K31:L31"/>
    <mergeCell ref="K49:L49"/>
    <mergeCell ref="A48:C48"/>
    <mergeCell ref="E48:F48"/>
    <mergeCell ref="E26:F26"/>
    <mergeCell ref="F27:F28"/>
    <mergeCell ref="K48:L48"/>
    <mergeCell ref="D29:F29"/>
  </mergeCells>
  <dataValidations count="1">
    <dataValidation type="whole" operator="greaterThanOrEqual" allowBlank="1" showInputMessage="1" showErrorMessage="1" errorTitle="мимнимальный отступ от чаши" error="минимальная ширина столешницы 20мм" sqref="B8:E8" xr:uid="{6945E581-E31A-4923-8539-1149992FD32C}">
      <formula1>20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rstPageNumber="2147483648" fitToHeight="0" orientation="landscape" r:id="rId1"/>
  <rowBreaks count="2" manualBreakCount="2">
    <brk id="29" max="16383" man="1"/>
    <brk id="67" max="16383" man="1"/>
  </rowBreaks>
  <colBreaks count="1" manualBreakCount="1">
    <brk id="7" max="1048575" man="1"/>
  </colBreaks>
  <ignoredErrors>
    <ignoredError sqref="C18:C19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C49DCE0B-158F-46A6-B02C-AEDD0E0F649A}">
          <x14:formula1>
            <xm:f>Лист1!$B$43:$B$49</xm:f>
          </x14:formula1>
          <xm:sqref>A8</xm:sqref>
        </x14:dataValidation>
        <x14:dataValidation type="list" allowBlank="1" showInputMessage="1" showErrorMessage="1" xr:uid="{9BE8EF55-7008-4E28-92EB-0975FEF4A2E0}">
          <x14:formula1>
            <xm:f>Лист3!$C$8:$C$10</xm:f>
          </x14:formula1>
          <xm:sqref>F27</xm:sqref>
        </x14:dataValidation>
        <x14:dataValidation type="list" allowBlank="1" showInputMessage="1" showErrorMessage="1" xr:uid="{C785D248-0F4B-48A5-9F22-AD6C23C97075}">
          <x14:formula1>
            <xm:f>Лист1!$B$40:$B$41</xm:f>
          </x14:formula1>
          <xm:sqref>F8:H8</xm:sqref>
        </x14:dataValidation>
        <x14:dataValidation type="list" showInputMessage="1" showErrorMessage="1" xr:uid="{5D2B6A48-095F-42CE-BA3C-2C7F7CCAF8EB}">
          <x14:formula1>
            <xm:f>Лист1!$B$51:$B$52</xm:f>
          </x14:formula1>
          <xm:sqref>F25</xm:sqref>
        </x14:dataValidation>
        <x14:dataValidation type="list" allowBlank="1" showInputMessage="1" showErrorMessage="1" xr:uid="{4C749D37-12EF-467E-8973-8DF082B6C9A5}">
          <x14:formula1>
            <xm:f>Лист1!$B$67:$B$68</xm:f>
          </x14:formula1>
          <xm:sqref>C22</xm:sqref>
        </x14:dataValidation>
        <x14:dataValidation type="list" allowBlank="1" showInputMessage="1" showErrorMessage="1" xr:uid="{E3ABC0BA-85F4-4991-B72C-F6F40250E6D7}">
          <x14:formula1>
            <xm:f>Лист1!$D$58:$D$60</xm:f>
          </x14:formula1>
          <xm:sqref>K24:L24</xm:sqref>
        </x14:dataValidation>
        <x14:dataValidation type="list" allowBlank="1" showInputMessage="1" showErrorMessage="1" xr:uid="{E28A407A-A51F-413B-8FFB-B3957B74B10B}">
          <x14:formula1>
            <xm:f>Лист1!$C$63:$C$64</xm:f>
          </x14:formula1>
          <xm:sqref>K22:L22</xm:sqref>
        </x14:dataValidation>
        <x14:dataValidation type="list" allowBlank="1" showInputMessage="1" showErrorMessage="1" xr:uid="{F8787D7F-9A6C-4229-95D2-B1A78ED27A1B}">
          <x14:formula1>
            <xm:f>Лист1!$B$63:$B$65</xm:f>
          </x14:formula1>
          <xm:sqref>I22</xm:sqref>
        </x14:dataValidation>
        <x14:dataValidation type="list" allowBlank="1" showInputMessage="1" showErrorMessage="1" xr:uid="{94D37102-9481-46FC-8A60-33DA8C068820}">
          <x14:formula1>
            <xm:f>Лист1!$B$58:$B$61</xm:f>
          </x14:formula1>
          <xm:sqref>I24 I26</xm:sqref>
        </x14:dataValidation>
        <x14:dataValidation type="list" allowBlank="1" showInputMessage="1" showErrorMessage="1" xr:uid="{5DFCFAE8-367C-4EC3-A337-FA8EBABB2D97}">
          <x14:formula1>
            <xm:f>Лист1!$E$63:$E$65</xm:f>
          </x14:formula1>
          <xm:sqref>E22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4DEA3-2D28-4742-8FC5-7BF93B23F741}">
  <sheetPr>
    <tabColor theme="7"/>
  </sheetPr>
  <dimension ref="A1:O83"/>
  <sheetViews>
    <sheetView zoomScale="72" zoomScaleNormal="72" zoomScaleSheetLayoutView="81" zoomScalePageLayoutView="82" workbookViewId="0">
      <selection activeCell="B30" sqref="B30"/>
    </sheetView>
  </sheetViews>
  <sheetFormatPr defaultColWidth="8.88671875" defaultRowHeight="14.4" x14ac:dyDescent="0.3"/>
  <cols>
    <col min="1" max="1" width="39.88671875" style="1" customWidth="1"/>
    <col min="2" max="2" width="18.77734375" style="1" customWidth="1"/>
    <col min="3" max="3" width="20.21875" style="1" customWidth="1"/>
    <col min="4" max="4" width="18.88671875" style="1" customWidth="1"/>
    <col min="5" max="5" width="22.77734375" style="1" customWidth="1"/>
    <col min="6" max="6" width="25.21875" style="1" customWidth="1"/>
    <col min="7" max="8" width="3.21875" style="1" customWidth="1"/>
    <col min="9" max="9" width="21.5546875" style="1" customWidth="1"/>
    <col min="10" max="10" width="22.21875" style="1" customWidth="1"/>
    <col min="11" max="11" width="20.109375" style="1" customWidth="1"/>
    <col min="12" max="12" width="22" style="1" customWidth="1"/>
    <col min="13" max="14" width="8.88671875" style="1"/>
    <col min="15" max="15" width="25" style="1" customWidth="1"/>
    <col min="16" max="16384" width="8.88671875" style="1"/>
  </cols>
  <sheetData>
    <row r="1" spans="1:15" s="5" customFormat="1" ht="28.8" customHeight="1" x14ac:dyDescent="0.3">
      <c r="A1" s="443" t="s">
        <v>34</v>
      </c>
      <c r="B1" s="444"/>
      <c r="C1" s="444"/>
      <c r="D1" s="444"/>
      <c r="E1" s="444"/>
      <c r="F1" s="444"/>
      <c r="G1" s="445"/>
      <c r="H1" s="61"/>
      <c r="I1" s="444" t="s">
        <v>164</v>
      </c>
      <c r="J1" s="444"/>
      <c r="K1" s="444"/>
      <c r="L1" s="444"/>
      <c r="M1" s="444"/>
      <c r="N1" s="444"/>
      <c r="O1" s="445"/>
    </row>
    <row r="2" spans="1:15" s="5" customFormat="1" x14ac:dyDescent="0.3">
      <c r="A2" s="20" t="s">
        <v>1</v>
      </c>
      <c r="B2" s="99">
        <f>720*380*10*1985/1000000000*1.4+(B8+720+D8)*(C8+380+E8)*15*1985/1000000000+SUM(I17,J17,K17,L17)+(720*380*10*1985/1000000000*1.4)*E22</f>
        <v>17.107523999999998</v>
      </c>
      <c r="C2" s="94" t="s">
        <v>176</v>
      </c>
      <c r="D2" s="95">
        <f>VLOOKUP(A8,Лист1!B54:D56,2,FALSE)</f>
        <v>720</v>
      </c>
      <c r="F2" s="75" t="s">
        <v>157</v>
      </c>
      <c r="G2" s="73"/>
      <c r="H2" s="72"/>
      <c r="M2" s="215"/>
      <c r="N2" s="216"/>
      <c r="O2" s="15"/>
    </row>
    <row r="3" spans="1:15" s="5" customFormat="1" x14ac:dyDescent="0.3">
      <c r="A3" s="20" t="s">
        <v>6</v>
      </c>
      <c r="B3" s="98">
        <f>B8+D2+D8</f>
        <v>760</v>
      </c>
      <c r="C3" s="94" t="s">
        <v>177</v>
      </c>
      <c r="D3" s="95">
        <f>VLOOKUP(A8,Лист1!B54:D56,3,FALSE)</f>
        <v>360</v>
      </c>
      <c r="F3" s="76" t="s">
        <v>158</v>
      </c>
      <c r="G3" s="73"/>
      <c r="H3" s="72"/>
      <c r="I3" s="85" t="s">
        <v>142</v>
      </c>
      <c r="J3" s="85" t="s">
        <v>143</v>
      </c>
      <c r="K3" s="85" t="s">
        <v>144</v>
      </c>
      <c r="L3" s="86" t="s">
        <v>145</v>
      </c>
      <c r="M3" s="215"/>
      <c r="N3" s="216"/>
      <c r="O3" s="15"/>
    </row>
    <row r="4" spans="1:15" s="5" customFormat="1" x14ac:dyDescent="0.3">
      <c r="A4" s="20" t="s">
        <v>7</v>
      </c>
      <c r="B4" s="98">
        <f>D3+C8+E8</f>
        <v>400</v>
      </c>
      <c r="C4" s="70" t="s">
        <v>179</v>
      </c>
      <c r="D4" s="93">
        <f>C11+F22+I19+J19+K19+L19+C15+C16+C17+C18+C19+C20+C22+I22*16800+K22*16800+L22*16800</f>
        <v>0</v>
      </c>
      <c r="F4" s="77" t="s">
        <v>159</v>
      </c>
      <c r="G4" s="73"/>
      <c r="H4" s="72"/>
      <c r="I4" s="578"/>
      <c r="J4" s="578"/>
      <c r="K4" s="578"/>
      <c r="L4" s="578"/>
      <c r="M4" s="217"/>
      <c r="N4" s="216"/>
      <c r="O4" s="15"/>
    </row>
    <row r="5" spans="1:15" s="5" customFormat="1" x14ac:dyDescent="0.3">
      <c r="A5" s="74" t="s">
        <v>174</v>
      </c>
      <c r="B5" s="584"/>
      <c r="C5" s="584"/>
      <c r="D5" s="584"/>
      <c r="G5" s="15"/>
      <c r="H5" s="16"/>
      <c r="I5" s="578"/>
      <c r="J5" s="578"/>
      <c r="K5" s="578"/>
      <c r="L5" s="578"/>
      <c r="M5" s="217"/>
      <c r="N5" s="216"/>
      <c r="O5" s="15"/>
    </row>
    <row r="6" spans="1:15" s="5" customFormat="1" x14ac:dyDescent="0.3">
      <c r="A6" s="16"/>
      <c r="G6" s="15"/>
      <c r="H6" s="16"/>
      <c r="I6" s="578"/>
      <c r="J6" s="578"/>
      <c r="K6" s="578"/>
      <c r="L6" s="578"/>
      <c r="M6" s="217"/>
      <c r="N6" s="216"/>
      <c r="O6" s="15"/>
    </row>
    <row r="7" spans="1:15" s="5" customFormat="1" ht="27.6" x14ac:dyDescent="0.3">
      <c r="A7" s="21" t="s">
        <v>14</v>
      </c>
      <c r="B7" s="23" t="s">
        <v>118</v>
      </c>
      <c r="C7" s="23" t="s">
        <v>119</v>
      </c>
      <c r="D7" s="23" t="s">
        <v>120</v>
      </c>
      <c r="E7" s="23" t="s">
        <v>121</v>
      </c>
      <c r="F7" s="3" t="s">
        <v>16</v>
      </c>
      <c r="G7" s="78"/>
      <c r="H7" s="87"/>
      <c r="I7" s="578"/>
      <c r="J7" s="578"/>
      <c r="K7" s="578"/>
      <c r="L7" s="578"/>
      <c r="M7" s="217"/>
      <c r="N7" s="216"/>
      <c r="O7" s="15"/>
    </row>
    <row r="8" spans="1:15" s="5" customFormat="1" ht="16.8" customHeight="1" x14ac:dyDescent="0.3">
      <c r="A8" s="22" t="s">
        <v>212</v>
      </c>
      <c r="B8" s="63">
        <v>20</v>
      </c>
      <c r="C8" s="63">
        <v>20</v>
      </c>
      <c r="D8" s="63">
        <v>20</v>
      </c>
      <c r="E8" s="63">
        <v>20</v>
      </c>
      <c r="F8" s="7" t="s">
        <v>18</v>
      </c>
      <c r="G8" s="66"/>
      <c r="H8" s="67"/>
      <c r="I8" s="578"/>
      <c r="J8" s="578"/>
      <c r="K8" s="578"/>
      <c r="L8" s="578"/>
      <c r="M8" s="217"/>
      <c r="N8" s="216"/>
      <c r="O8" s="15"/>
    </row>
    <row r="9" spans="1:15" s="5" customFormat="1" ht="28.2" customHeight="1" x14ac:dyDescent="0.3">
      <c r="A9" s="585" t="s">
        <v>214</v>
      </c>
      <c r="B9" s="586"/>
      <c r="C9" s="586"/>
      <c r="D9" s="586"/>
      <c r="E9" s="608"/>
      <c r="F9" s="63"/>
      <c r="G9" s="68"/>
      <c r="H9" s="88"/>
      <c r="I9" s="578"/>
      <c r="J9" s="578"/>
      <c r="K9" s="578"/>
      <c r="L9" s="578"/>
      <c r="M9" s="217"/>
      <c r="N9" s="218"/>
      <c r="O9" s="15"/>
    </row>
    <row r="10" spans="1:15" ht="16.8" customHeight="1" x14ac:dyDescent="0.3">
      <c r="A10" s="588" t="s">
        <v>180</v>
      </c>
      <c r="B10" s="589"/>
      <c r="C10" s="589"/>
      <c r="D10" s="71"/>
      <c r="E10" s="71"/>
      <c r="F10" s="71"/>
      <c r="G10" s="15"/>
      <c r="H10" s="16"/>
      <c r="I10" s="578" t="s">
        <v>147</v>
      </c>
      <c r="J10" s="578"/>
      <c r="K10" s="578"/>
      <c r="L10" s="578"/>
      <c r="M10" s="217"/>
      <c r="N10" s="219"/>
      <c r="O10" s="15"/>
    </row>
    <row r="11" spans="1:15" ht="16.8" customHeight="1" x14ac:dyDescent="0.3">
      <c r="A11" s="452" t="s">
        <v>178</v>
      </c>
      <c r="B11" s="453"/>
      <c r="C11" s="64">
        <v>0</v>
      </c>
      <c r="D11" s="590" t="s">
        <v>243</v>
      </c>
      <c r="E11" s="591"/>
      <c r="F11" s="591"/>
      <c r="G11" s="79"/>
      <c r="H11" s="89"/>
      <c r="I11" s="83">
        <v>0</v>
      </c>
      <c r="J11" s="83">
        <v>0</v>
      </c>
      <c r="K11" s="83">
        <v>0</v>
      </c>
      <c r="L11" s="83">
        <v>0</v>
      </c>
      <c r="M11" s="581" t="s">
        <v>210</v>
      </c>
      <c r="N11" s="582"/>
      <c r="O11" s="583"/>
    </row>
    <row r="12" spans="1:15" s="2" customFormat="1" x14ac:dyDescent="0.3">
      <c r="A12" s="579"/>
      <c r="B12" s="580"/>
      <c r="C12" s="580"/>
      <c r="D12" s="5"/>
      <c r="E12" s="236"/>
      <c r="F12" s="236"/>
      <c r="G12" s="80"/>
      <c r="H12" s="90"/>
      <c r="I12" s="578" t="s">
        <v>146</v>
      </c>
      <c r="J12" s="578"/>
      <c r="K12" s="578"/>
      <c r="L12" s="578"/>
      <c r="M12" s="581"/>
      <c r="N12" s="582"/>
      <c r="O12" s="583"/>
    </row>
    <row r="13" spans="1:15" ht="21.6" customHeight="1" x14ac:dyDescent="0.3">
      <c r="A13" s="606" t="s">
        <v>204</v>
      </c>
      <c r="B13" s="607"/>
      <c r="C13" s="607"/>
      <c r="D13" s="5"/>
      <c r="E13" s="5"/>
      <c r="F13" s="5"/>
      <c r="G13" s="81"/>
      <c r="H13" s="91"/>
      <c r="I13" s="83">
        <v>0</v>
      </c>
      <c r="J13" s="83">
        <v>0</v>
      </c>
      <c r="K13" s="83">
        <v>0</v>
      </c>
      <c r="L13" s="83">
        <v>0</v>
      </c>
      <c r="M13" s="220"/>
      <c r="N13" s="220"/>
      <c r="O13" s="107"/>
    </row>
    <row r="14" spans="1:15" ht="14.4" customHeight="1" x14ac:dyDescent="0.3">
      <c r="A14" s="231" t="s">
        <v>16</v>
      </c>
      <c r="B14" s="62" t="s">
        <v>17</v>
      </c>
      <c r="C14" s="69" t="s">
        <v>15</v>
      </c>
      <c r="D14" s="5"/>
      <c r="E14" s="5"/>
      <c r="F14" s="5"/>
      <c r="G14" s="82"/>
      <c r="H14" s="92"/>
      <c r="I14" s="578" t="s">
        <v>148</v>
      </c>
      <c r="J14" s="578"/>
      <c r="K14" s="578"/>
      <c r="L14" s="578"/>
      <c r="M14" s="217"/>
      <c r="N14" s="218"/>
      <c r="O14" s="15"/>
    </row>
    <row r="15" spans="1:15" ht="14.4" customHeight="1" x14ac:dyDescent="0.3">
      <c r="A15" s="378" t="s">
        <v>196</v>
      </c>
      <c r="B15" s="148">
        <v>0</v>
      </c>
      <c r="C15" s="157">
        <f>B15*3700</f>
        <v>0</v>
      </c>
      <c r="D15" s="5"/>
      <c r="E15" s="5"/>
      <c r="F15" s="5"/>
      <c r="G15" s="82"/>
      <c r="H15" s="92"/>
      <c r="I15" s="83"/>
      <c r="J15" s="83"/>
      <c r="K15" s="83"/>
      <c r="L15" s="83"/>
      <c r="M15" s="217"/>
      <c r="N15" s="218"/>
      <c r="O15" s="15"/>
    </row>
    <row r="16" spans="1:15" ht="15.6" customHeight="1" x14ac:dyDescent="0.3">
      <c r="A16" s="378" t="s">
        <v>197</v>
      </c>
      <c r="B16" s="148">
        <v>0</v>
      </c>
      <c r="C16" s="157">
        <f>B16*5600</f>
        <v>0</v>
      </c>
      <c r="D16" s="229"/>
      <c r="E16" s="5"/>
      <c r="F16" s="5"/>
      <c r="G16" s="15"/>
      <c r="H16" s="16"/>
      <c r="I16" s="578" t="s">
        <v>149</v>
      </c>
      <c r="J16" s="578"/>
      <c r="K16" s="578"/>
      <c r="L16" s="578"/>
      <c r="M16" s="217"/>
      <c r="N16" s="218"/>
      <c r="O16" s="15"/>
    </row>
    <row r="17" spans="1:15" ht="15.6" customHeight="1" x14ac:dyDescent="0.3">
      <c r="A17" s="378" t="s">
        <v>309</v>
      </c>
      <c r="B17" s="148">
        <v>0</v>
      </c>
      <c r="C17" s="157">
        <f>B17*10100</f>
        <v>0</v>
      </c>
      <c r="D17" s="5"/>
      <c r="E17" s="5"/>
      <c r="F17" s="5"/>
      <c r="G17" s="15"/>
      <c r="H17" s="16"/>
      <c r="I17" s="84">
        <f t="shared" ref="I17:J17" si="0">I11*I13*14*1985/1000000000</f>
        <v>0</v>
      </c>
      <c r="J17" s="84">
        <f t="shared" si="0"/>
        <v>0</v>
      </c>
      <c r="K17" s="84">
        <f>K11*K13*14*1985/1000000000</f>
        <v>0</v>
      </c>
      <c r="L17" s="84">
        <f>L11*L13*14*1985/1000000000</f>
        <v>0</v>
      </c>
      <c r="M17" s="217"/>
      <c r="N17" s="218"/>
      <c r="O17" s="15"/>
    </row>
    <row r="18" spans="1:15" ht="16.8" customHeight="1" x14ac:dyDescent="0.3">
      <c r="A18" s="378" t="s">
        <v>310</v>
      </c>
      <c r="B18" s="148">
        <v>0</v>
      </c>
      <c r="C18" s="151">
        <f>B18*12100</f>
        <v>0</v>
      </c>
      <c r="D18" s="333" t="s">
        <v>202</v>
      </c>
      <c r="E18" s="604" t="s">
        <v>314</v>
      </c>
      <c r="F18" s="605"/>
      <c r="G18" s="15"/>
      <c r="H18" s="16"/>
      <c r="I18" s="577" t="s">
        <v>150</v>
      </c>
      <c r="J18" s="577"/>
      <c r="K18" s="577"/>
      <c r="L18" s="577"/>
      <c r="M18" s="217"/>
      <c r="N18" s="5"/>
      <c r="O18" s="15"/>
    </row>
    <row r="19" spans="1:15" ht="17.399999999999999" customHeight="1" x14ac:dyDescent="0.3">
      <c r="A19" s="378" t="s">
        <v>311</v>
      </c>
      <c r="B19" s="148">
        <v>0</v>
      </c>
      <c r="C19" s="151">
        <f>B19*10100</f>
        <v>0</v>
      </c>
      <c r="D19" s="5"/>
      <c r="E19" s="230"/>
      <c r="F19" s="335"/>
      <c r="G19" s="15"/>
      <c r="H19" s="16"/>
      <c r="I19" s="64">
        <v>0</v>
      </c>
      <c r="J19" s="64">
        <v>0</v>
      </c>
      <c r="K19" s="64">
        <v>0</v>
      </c>
      <c r="L19" s="64">
        <v>0</v>
      </c>
      <c r="M19" s="217"/>
      <c r="N19" s="5"/>
      <c r="O19" s="15"/>
    </row>
    <row r="20" spans="1:15" ht="17.399999999999999" customHeight="1" x14ac:dyDescent="0.3">
      <c r="A20" s="378" t="s">
        <v>312</v>
      </c>
      <c r="B20" s="148">
        <v>0</v>
      </c>
      <c r="C20" s="151">
        <f>B20*12100</f>
        <v>0</v>
      </c>
      <c r="D20" s="233"/>
      <c r="E20" s="569" t="s">
        <v>244</v>
      </c>
      <c r="F20" s="570"/>
      <c r="G20" s="15"/>
      <c r="H20" s="16"/>
      <c r="I20" s="550" t="s">
        <v>233</v>
      </c>
      <c r="J20" s="550"/>
      <c r="K20" s="550"/>
      <c r="L20" s="550"/>
      <c r="M20" s="217"/>
      <c r="N20" s="5"/>
      <c r="O20" s="15"/>
    </row>
    <row r="21" spans="1:15" x14ac:dyDescent="0.3">
      <c r="A21" s="592"/>
      <c r="B21" s="593"/>
      <c r="C21" s="593"/>
      <c r="D21" s="236"/>
      <c r="E21" s="244" t="s">
        <v>17</v>
      </c>
      <c r="F21" s="244" t="s">
        <v>15</v>
      </c>
      <c r="G21" s="15"/>
      <c r="H21" s="16"/>
      <c r="I21" s="379" t="s">
        <v>236</v>
      </c>
      <c r="J21" s="179"/>
      <c r="K21" s="379" t="s">
        <v>236</v>
      </c>
      <c r="L21" s="379" t="s">
        <v>236</v>
      </c>
      <c r="M21" s="217"/>
      <c r="N21" s="5"/>
      <c r="O21" s="15"/>
    </row>
    <row r="22" spans="1:15" x14ac:dyDescent="0.3">
      <c r="A22" s="495" t="s">
        <v>232</v>
      </c>
      <c r="B22" s="496"/>
      <c r="C22" s="247">
        <v>0</v>
      </c>
      <c r="D22" s="235"/>
      <c r="E22" s="245">
        <v>0</v>
      </c>
      <c r="F22" s="246">
        <f>E22*29400</f>
        <v>0</v>
      </c>
      <c r="G22" s="15"/>
      <c r="H22" s="16"/>
      <c r="I22" s="212">
        <v>0</v>
      </c>
      <c r="J22" s="181"/>
      <c r="K22" s="212">
        <v>0</v>
      </c>
      <c r="L22" s="212">
        <v>0</v>
      </c>
      <c r="M22" s="217"/>
      <c r="N22" s="5"/>
      <c r="O22" s="15"/>
    </row>
    <row r="23" spans="1:15" x14ac:dyDescent="0.3">
      <c r="A23" s="598" t="s">
        <v>341</v>
      </c>
      <c r="B23" s="599"/>
      <c r="C23" s="227"/>
      <c r="D23" s="235"/>
      <c r="E23" s="603" t="s">
        <v>242</v>
      </c>
      <c r="F23" s="603"/>
      <c r="G23" s="15"/>
      <c r="H23" s="16"/>
      <c r="I23" s="380" t="s">
        <v>234</v>
      </c>
      <c r="J23" s="181"/>
      <c r="K23" s="380" t="s">
        <v>237</v>
      </c>
      <c r="L23" s="380" t="s">
        <v>237</v>
      </c>
      <c r="M23" s="217"/>
      <c r="N23" s="5"/>
      <c r="O23" s="15"/>
    </row>
    <row r="24" spans="1:15" x14ac:dyDescent="0.3">
      <c r="A24" s="598"/>
      <c r="B24" s="599"/>
      <c r="C24" s="227"/>
      <c r="D24" s="235"/>
      <c r="E24" s="603"/>
      <c r="F24" s="603"/>
      <c r="G24" s="15"/>
      <c r="H24" s="16"/>
      <c r="I24" s="213" t="s">
        <v>24</v>
      </c>
      <c r="J24" s="181"/>
      <c r="K24" s="213" t="s">
        <v>24</v>
      </c>
      <c r="L24" s="213" t="s">
        <v>24</v>
      </c>
      <c r="M24" s="217"/>
      <c r="N24" s="5"/>
      <c r="O24" s="15"/>
    </row>
    <row r="25" spans="1:15" x14ac:dyDescent="0.3">
      <c r="A25" s="598"/>
      <c r="B25" s="599"/>
      <c r="C25" s="227"/>
      <c r="D25" s="235"/>
      <c r="E25" s="353" t="s">
        <v>185</v>
      </c>
      <c r="F25" s="245" t="s">
        <v>24</v>
      </c>
      <c r="G25" s="15"/>
      <c r="H25" s="16"/>
      <c r="I25" s="380" t="s">
        <v>235</v>
      </c>
      <c r="J25" s="181"/>
      <c r="K25" s="184"/>
      <c r="L25" s="184"/>
      <c r="M25" s="217"/>
      <c r="N25" s="5"/>
      <c r="O25" s="15"/>
    </row>
    <row r="26" spans="1:15" x14ac:dyDescent="0.3">
      <c r="A26" s="598"/>
      <c r="B26" s="599"/>
      <c r="C26" s="227"/>
      <c r="D26" s="235"/>
      <c r="E26" s="762" t="s">
        <v>340</v>
      </c>
      <c r="F26" s="762"/>
      <c r="G26" s="15"/>
      <c r="H26" s="16"/>
      <c r="I26" s="213" t="s">
        <v>24</v>
      </c>
      <c r="J26" s="181"/>
      <c r="K26" s="181"/>
      <c r="L26" s="181"/>
      <c r="M26" s="217"/>
      <c r="N26" s="5"/>
      <c r="O26" s="15"/>
    </row>
    <row r="27" spans="1:15" ht="14.4" customHeight="1" x14ac:dyDescent="0.3">
      <c r="A27" s="598"/>
      <c r="B27" s="599"/>
      <c r="C27" s="227"/>
      <c r="D27" s="235"/>
      <c r="E27" s="763"/>
      <c r="F27" s="763"/>
      <c r="G27" s="15"/>
      <c r="H27" s="16"/>
      <c r="I27" s="471" t="s">
        <v>339</v>
      </c>
      <c r="J27" s="471"/>
      <c r="K27" s="471"/>
      <c r="L27" s="471"/>
      <c r="M27" s="225"/>
      <c r="N27" s="225"/>
      <c r="O27" s="234"/>
    </row>
    <row r="28" spans="1:15" x14ac:dyDescent="0.3">
      <c r="A28" s="598"/>
      <c r="B28" s="599"/>
      <c r="C28" s="227"/>
      <c r="D28" s="235"/>
      <c r="E28" s="565" t="s">
        <v>33</v>
      </c>
      <c r="F28" s="562" t="s">
        <v>3</v>
      </c>
      <c r="G28" s="15"/>
      <c r="H28" s="16"/>
      <c r="I28" s="471"/>
      <c r="J28" s="471"/>
      <c r="K28" s="471"/>
      <c r="L28" s="471"/>
      <c r="M28" s="225"/>
      <c r="N28" s="225"/>
      <c r="O28" s="234"/>
    </row>
    <row r="29" spans="1:15" x14ac:dyDescent="0.3">
      <c r="A29" s="598"/>
      <c r="B29" s="599"/>
      <c r="C29" s="208"/>
      <c r="D29" s="235"/>
      <c r="E29" s="565"/>
      <c r="F29" s="562"/>
      <c r="G29" s="15"/>
      <c r="H29" s="16"/>
      <c r="I29" s="471"/>
      <c r="J29" s="471"/>
      <c r="K29" s="471"/>
      <c r="L29" s="471"/>
      <c r="M29" s="225"/>
      <c r="N29" s="225"/>
      <c r="O29" s="234"/>
    </row>
    <row r="30" spans="1:15" ht="14.4" customHeight="1" x14ac:dyDescent="0.3">
      <c r="A30" s="237"/>
      <c r="B30" s="214"/>
      <c r="C30" s="214"/>
      <c r="D30" s="235"/>
      <c r="E30" s="764" t="s">
        <v>337</v>
      </c>
      <c r="F30" s="764"/>
      <c r="G30" s="15"/>
      <c r="H30" s="16"/>
      <c r="I30" s="471"/>
      <c r="J30" s="471"/>
      <c r="K30" s="471"/>
      <c r="L30" s="471"/>
      <c r="M30" s="5"/>
      <c r="N30" s="5"/>
      <c r="O30" s="15"/>
    </row>
    <row r="31" spans="1:15" x14ac:dyDescent="0.3">
      <c r="A31" s="237"/>
      <c r="B31" s="214"/>
      <c r="C31" s="214"/>
      <c r="D31" s="235"/>
      <c r="E31" s="761"/>
      <c r="F31" s="761"/>
      <c r="G31" s="15"/>
      <c r="H31" s="16"/>
      <c r="I31" s="471"/>
      <c r="J31" s="471"/>
      <c r="K31" s="471"/>
      <c r="L31" s="471"/>
      <c r="M31" s="5"/>
      <c r="N31" s="5"/>
      <c r="O31" s="15"/>
    </row>
    <row r="32" spans="1:15" ht="15" thickBot="1" x14ac:dyDescent="0.35">
      <c r="A32" s="238"/>
      <c r="B32" s="239"/>
      <c r="C32" s="239"/>
      <c r="D32" s="160"/>
      <c r="E32" s="18"/>
      <c r="F32" s="18"/>
      <c r="G32" s="19"/>
      <c r="H32" s="17"/>
      <c r="I32" s="473"/>
      <c r="J32" s="473"/>
      <c r="K32" s="473"/>
      <c r="L32" s="473"/>
      <c r="M32" s="18"/>
      <c r="N32" s="18"/>
      <c r="O32" s="19"/>
    </row>
    <row r="33" spans="1:15" ht="10.199999999999999" customHeight="1" x14ac:dyDescent="0.3">
      <c r="A33" s="97"/>
      <c r="B33" s="221"/>
      <c r="C33" s="222"/>
      <c r="D33" s="221"/>
      <c r="E33" s="221"/>
      <c r="F33" s="221"/>
      <c r="G33" s="96"/>
      <c r="H33" s="97"/>
      <c r="I33" s="221"/>
      <c r="J33" s="221"/>
      <c r="K33" s="221"/>
      <c r="L33" s="221"/>
      <c r="M33" s="221"/>
      <c r="N33" s="221"/>
      <c r="O33" s="96"/>
    </row>
    <row r="34" spans="1:15" ht="15.6" customHeight="1" x14ac:dyDescent="0.3">
      <c r="A34" s="553" t="s">
        <v>342</v>
      </c>
      <c r="B34" s="554"/>
      <c r="C34" s="554"/>
      <c r="D34" s="240"/>
      <c r="E34" s="596" t="s">
        <v>182</v>
      </c>
      <c r="F34" s="596"/>
      <c r="G34" s="15"/>
      <c r="H34" s="16"/>
      <c r="I34" s="554" t="s">
        <v>343</v>
      </c>
      <c r="J34" s="554"/>
      <c r="K34" s="554"/>
      <c r="L34" s="554"/>
      <c r="M34" s="5"/>
      <c r="N34" s="5"/>
      <c r="O34" s="15"/>
    </row>
    <row r="35" spans="1:15" ht="14.4" customHeight="1" x14ac:dyDescent="0.3">
      <c r="A35" s="16"/>
      <c r="B35" s="5"/>
      <c r="C35" s="5"/>
      <c r="D35" s="5"/>
      <c r="E35" s="596"/>
      <c r="F35" s="596"/>
      <c r="G35" s="15"/>
      <c r="H35" s="16"/>
      <c r="I35" s="5"/>
      <c r="J35" s="5"/>
      <c r="K35" s="5"/>
      <c r="L35" s="5"/>
      <c r="M35" s="5"/>
      <c r="N35" s="5"/>
      <c r="O35" s="15"/>
    </row>
    <row r="36" spans="1:15" ht="14.4" customHeight="1" x14ac:dyDescent="0.3">
      <c r="A36" s="16"/>
      <c r="B36" s="5"/>
      <c r="C36" s="5"/>
      <c r="D36" s="5"/>
      <c r="E36" s="596"/>
      <c r="F36" s="596"/>
      <c r="G36" s="15"/>
      <c r="H36" s="16"/>
      <c r="I36" s="5"/>
      <c r="J36" s="5"/>
      <c r="K36" s="5"/>
      <c r="L36" s="5"/>
      <c r="M36" s="5"/>
      <c r="N36" s="5"/>
      <c r="O36" s="15"/>
    </row>
    <row r="37" spans="1:15" ht="14.4" customHeight="1" x14ac:dyDescent="0.3">
      <c r="A37" s="16"/>
      <c r="B37" s="5"/>
      <c r="C37" s="5"/>
      <c r="D37" s="5"/>
      <c r="E37" s="596"/>
      <c r="F37" s="596"/>
      <c r="G37" s="15"/>
      <c r="H37" s="16"/>
      <c r="I37" s="5"/>
      <c r="J37" s="5"/>
      <c r="K37" s="5"/>
      <c r="L37" s="5"/>
      <c r="M37" s="5"/>
      <c r="N37" s="5"/>
      <c r="O37" s="15"/>
    </row>
    <row r="38" spans="1:15" ht="14.4" customHeight="1" x14ac:dyDescent="0.3">
      <c r="A38" s="16"/>
      <c r="B38" s="5"/>
      <c r="C38" s="5"/>
      <c r="D38" s="5"/>
      <c r="E38" s="596"/>
      <c r="F38" s="596"/>
      <c r="G38" s="15"/>
      <c r="H38" s="16"/>
      <c r="I38" s="5"/>
      <c r="J38" s="5"/>
      <c r="K38" s="5"/>
      <c r="L38" s="5"/>
      <c r="M38" s="5"/>
      <c r="N38" s="5"/>
      <c r="O38" s="15"/>
    </row>
    <row r="39" spans="1:15" ht="14.4" customHeight="1" x14ac:dyDescent="0.3">
      <c r="A39" s="16"/>
      <c r="B39" s="5"/>
      <c r="C39" s="5"/>
      <c r="D39" s="5"/>
      <c r="E39" s="596"/>
      <c r="F39" s="596"/>
      <c r="G39" s="15"/>
      <c r="H39" s="16"/>
      <c r="I39" s="5"/>
      <c r="J39" s="5"/>
      <c r="K39" s="5"/>
      <c r="L39" s="5"/>
      <c r="M39" s="5"/>
      <c r="N39" s="5"/>
      <c r="O39" s="15"/>
    </row>
    <row r="40" spans="1:15" ht="14.4" customHeight="1" x14ac:dyDescent="0.3">
      <c r="A40" s="16"/>
      <c r="B40" s="5"/>
      <c r="C40" s="5"/>
      <c r="D40" s="5"/>
      <c r="E40" s="241"/>
      <c r="F40" s="241"/>
      <c r="G40" s="15"/>
      <c r="H40" s="16"/>
      <c r="I40" s="5"/>
      <c r="J40" s="5"/>
      <c r="K40" s="5"/>
      <c r="L40" s="5"/>
      <c r="M40" s="5"/>
      <c r="N40" s="5"/>
      <c r="O40" s="15"/>
    </row>
    <row r="41" spans="1:15" ht="14.4" customHeight="1" x14ac:dyDescent="0.3">
      <c r="A41" s="16"/>
      <c r="B41" s="5"/>
      <c r="C41" s="5"/>
      <c r="D41" s="5"/>
      <c r="E41" s="241"/>
      <c r="F41" s="241"/>
      <c r="G41" s="15"/>
      <c r="H41" s="16"/>
      <c r="I41" s="5"/>
      <c r="J41" s="5"/>
      <c r="K41" s="5"/>
      <c r="L41" s="5"/>
      <c r="M41" s="5"/>
      <c r="N41" s="5"/>
      <c r="O41" s="15"/>
    </row>
    <row r="42" spans="1:15" x14ac:dyDescent="0.3">
      <c r="A42" s="16"/>
      <c r="B42" s="5"/>
      <c r="C42" s="5"/>
      <c r="D42" s="5"/>
      <c r="E42" s="5"/>
      <c r="F42" s="5"/>
      <c r="G42" s="15"/>
      <c r="H42" s="16"/>
      <c r="I42" s="5"/>
      <c r="J42" s="5"/>
      <c r="K42" s="5"/>
      <c r="L42" s="5"/>
      <c r="M42" s="5"/>
      <c r="N42" s="600"/>
      <c r="O42" s="601"/>
    </row>
    <row r="43" spans="1:15" x14ac:dyDescent="0.3">
      <c r="A43" s="16"/>
      <c r="B43" s="5"/>
      <c r="C43" s="5"/>
      <c r="D43" s="5"/>
      <c r="E43" s="5"/>
      <c r="F43" s="5"/>
      <c r="G43" s="15"/>
      <c r="H43" s="16"/>
      <c r="I43" s="5"/>
      <c r="J43" s="5"/>
      <c r="K43" s="5"/>
      <c r="L43" s="5"/>
      <c r="M43" s="5"/>
      <c r="N43" s="602"/>
      <c r="O43" s="601"/>
    </row>
    <row r="44" spans="1:15" x14ac:dyDescent="0.3">
      <c r="A44" s="16"/>
      <c r="B44" s="5"/>
      <c r="C44" s="5"/>
      <c r="D44" s="5"/>
      <c r="E44" s="5"/>
      <c r="F44" s="5"/>
      <c r="G44" s="15"/>
      <c r="H44" s="16"/>
      <c r="I44" s="5"/>
      <c r="J44" s="5"/>
      <c r="K44" s="5"/>
      <c r="L44" s="5"/>
      <c r="M44" s="5"/>
      <c r="N44" s="602"/>
      <c r="O44" s="601"/>
    </row>
    <row r="45" spans="1:15" x14ac:dyDescent="0.3">
      <c r="A45" s="16"/>
      <c r="B45" s="5"/>
      <c r="C45" s="5"/>
      <c r="D45" s="5"/>
      <c r="E45" s="5"/>
      <c r="F45" s="5"/>
      <c r="G45" s="15"/>
      <c r="H45" s="16"/>
      <c r="I45" s="5"/>
      <c r="J45" s="5"/>
      <c r="K45" s="5"/>
      <c r="L45" s="5"/>
      <c r="M45" s="5"/>
      <c r="N45" s="602"/>
      <c r="O45" s="601"/>
    </row>
    <row r="46" spans="1:15" x14ac:dyDescent="0.3">
      <c r="A46" s="16"/>
      <c r="B46" s="5"/>
      <c r="C46" s="5"/>
      <c r="D46" s="5"/>
      <c r="E46" s="5"/>
      <c r="F46" s="5"/>
      <c r="G46" s="15"/>
      <c r="H46" s="16"/>
      <c r="I46" s="5"/>
      <c r="J46" s="5"/>
      <c r="K46" s="5"/>
      <c r="L46" s="5"/>
      <c r="M46" s="5"/>
      <c r="N46" s="602"/>
      <c r="O46" s="601"/>
    </row>
    <row r="47" spans="1:15" ht="15.6" customHeight="1" x14ac:dyDescent="0.3">
      <c r="A47" s="224"/>
      <c r="B47" s="218"/>
      <c r="C47" s="556" t="s">
        <v>211</v>
      </c>
      <c r="D47" s="556"/>
      <c r="E47" s="218"/>
      <c r="F47" s="218"/>
      <c r="G47" s="15"/>
      <c r="H47" s="16"/>
      <c r="I47" s="242"/>
      <c r="J47" s="242"/>
      <c r="K47" s="242"/>
      <c r="L47" s="242"/>
      <c r="M47" s="5"/>
      <c r="N47" s="602"/>
      <c r="O47" s="601"/>
    </row>
    <row r="48" spans="1:15" ht="14.4" customHeight="1" x14ac:dyDescent="0.3">
      <c r="A48" s="16"/>
      <c r="B48" s="5"/>
      <c r="C48" s="5"/>
      <c r="D48" s="5"/>
      <c r="E48" s="5"/>
      <c r="F48" s="5"/>
      <c r="G48" s="15"/>
      <c r="H48" s="16"/>
      <c r="I48" s="242"/>
      <c r="J48" s="242"/>
      <c r="K48" s="242"/>
      <c r="L48" s="242"/>
      <c r="M48" s="5"/>
      <c r="N48" s="602"/>
      <c r="O48" s="601"/>
    </row>
    <row r="49" spans="1:15" ht="15.6" x14ac:dyDescent="0.3">
      <c r="A49" s="16"/>
      <c r="B49" s="5"/>
      <c r="C49" s="5"/>
      <c r="D49" s="5"/>
      <c r="E49" s="5"/>
      <c r="F49" s="5"/>
      <c r="G49" s="15"/>
      <c r="H49" s="16"/>
      <c r="I49" s="560" t="s">
        <v>215</v>
      </c>
      <c r="J49" s="560"/>
      <c r="K49" s="560"/>
      <c r="L49" s="560"/>
      <c r="M49" s="5"/>
      <c r="N49" s="602"/>
      <c r="O49" s="601"/>
    </row>
    <row r="50" spans="1:15" ht="15.6" x14ac:dyDescent="0.3">
      <c r="A50" s="16"/>
      <c r="B50" s="5"/>
      <c r="C50" s="5"/>
      <c r="D50" s="5"/>
      <c r="E50" s="5"/>
      <c r="F50" s="5"/>
      <c r="G50" s="15"/>
      <c r="H50" s="16"/>
      <c r="I50" s="223"/>
      <c r="J50" s="223"/>
      <c r="K50" s="223"/>
      <c r="L50" s="223"/>
      <c r="M50" s="5"/>
      <c r="N50" s="602"/>
      <c r="O50" s="601"/>
    </row>
    <row r="51" spans="1:15" x14ac:dyDescent="0.3">
      <c r="A51" s="16"/>
      <c r="B51" s="5"/>
      <c r="C51" s="5"/>
      <c r="D51" s="5"/>
      <c r="E51" s="5"/>
      <c r="F51" s="5"/>
      <c r="G51" s="15"/>
      <c r="H51" s="16"/>
      <c r="I51" s="5"/>
      <c r="J51" s="5"/>
      <c r="K51" s="5"/>
      <c r="L51" s="5"/>
      <c r="M51" s="5"/>
      <c r="N51" s="602"/>
      <c r="O51" s="601"/>
    </row>
    <row r="52" spans="1:15" ht="19.2" customHeight="1" x14ac:dyDescent="0.3">
      <c r="A52" s="16"/>
      <c r="B52" s="5"/>
      <c r="C52" s="5"/>
      <c r="D52" s="5"/>
      <c r="E52" s="5"/>
      <c r="F52" s="5"/>
      <c r="G52" s="15"/>
      <c r="H52" s="16"/>
      <c r="I52" s="5"/>
      <c r="J52" s="5"/>
      <c r="K52" s="5"/>
      <c r="L52" s="5"/>
      <c r="M52" s="5"/>
      <c r="N52" s="5"/>
      <c r="O52" s="15"/>
    </row>
    <row r="53" spans="1:15" x14ac:dyDescent="0.3">
      <c r="A53" s="16"/>
      <c r="B53" s="5"/>
      <c r="C53" s="5"/>
      <c r="D53" s="5"/>
      <c r="E53" s="5"/>
      <c r="F53" s="5"/>
      <c r="G53" s="15"/>
      <c r="H53" s="16"/>
      <c r="I53" s="5"/>
      <c r="J53" s="5"/>
      <c r="K53" s="5"/>
      <c r="L53" s="5"/>
      <c r="M53" s="5"/>
      <c r="N53" s="5"/>
      <c r="O53" s="15"/>
    </row>
    <row r="54" spans="1:15" x14ac:dyDescent="0.3">
      <c r="A54" s="16"/>
      <c r="B54" s="5"/>
      <c r="C54" s="5"/>
      <c r="D54" s="5"/>
      <c r="E54" s="5"/>
      <c r="F54" s="5"/>
      <c r="G54" s="15"/>
      <c r="H54" s="16"/>
      <c r="I54" s="5"/>
      <c r="J54" s="5"/>
      <c r="K54" s="5"/>
      <c r="L54" s="5"/>
      <c r="M54" s="5"/>
      <c r="N54" s="5"/>
      <c r="O54" s="15"/>
    </row>
    <row r="55" spans="1:15" x14ac:dyDescent="0.3">
      <c r="A55" s="16"/>
      <c r="B55" s="5"/>
      <c r="C55" s="597" t="s">
        <v>212</v>
      </c>
      <c r="D55" s="597"/>
      <c r="E55" s="5"/>
      <c r="F55" s="5"/>
      <c r="G55" s="15"/>
      <c r="H55" s="16"/>
      <c r="I55" s="5"/>
      <c r="J55" s="5"/>
      <c r="K55" s="5"/>
      <c r="L55" s="5"/>
      <c r="M55" s="5"/>
      <c r="N55" s="5"/>
      <c r="O55" s="15"/>
    </row>
    <row r="56" spans="1:15" x14ac:dyDescent="0.3">
      <c r="A56" s="16"/>
      <c r="B56" s="5"/>
      <c r="C56" s="5"/>
      <c r="D56" s="5"/>
      <c r="E56" s="5"/>
      <c r="F56" s="5"/>
      <c r="G56" s="15"/>
      <c r="H56" s="16"/>
      <c r="I56" s="5"/>
      <c r="J56" s="5"/>
      <c r="K56" s="5"/>
      <c r="L56" s="5"/>
      <c r="M56" s="5"/>
      <c r="N56" s="5"/>
      <c r="O56" s="15"/>
    </row>
    <row r="57" spans="1:15" x14ac:dyDescent="0.3">
      <c r="A57" s="16"/>
      <c r="B57" s="5"/>
      <c r="C57" s="5"/>
      <c r="D57" s="5"/>
      <c r="E57" s="5"/>
      <c r="F57" s="5"/>
      <c r="G57" s="15"/>
      <c r="H57" s="16"/>
      <c r="I57" s="5"/>
      <c r="J57" s="5"/>
      <c r="K57" s="5"/>
      <c r="L57" s="5"/>
      <c r="M57" s="5"/>
      <c r="N57" s="5"/>
      <c r="O57" s="15"/>
    </row>
    <row r="58" spans="1:15" x14ac:dyDescent="0.3">
      <c r="A58" s="16"/>
      <c r="B58" s="5"/>
      <c r="C58" s="5"/>
      <c r="D58" s="5"/>
      <c r="E58" s="5"/>
      <c r="F58" s="5"/>
      <c r="G58" s="15"/>
      <c r="H58" s="16"/>
      <c r="I58" s="594" t="s">
        <v>212</v>
      </c>
      <c r="J58" s="595"/>
      <c r="K58" s="594" t="s">
        <v>213</v>
      </c>
      <c r="L58" s="595"/>
      <c r="M58" s="5"/>
      <c r="N58" s="5"/>
      <c r="O58" s="15"/>
    </row>
    <row r="59" spans="1:15" x14ac:dyDescent="0.3">
      <c r="A59" s="16"/>
      <c r="B59" s="5"/>
      <c r="C59" s="5"/>
      <c r="D59" s="5"/>
      <c r="E59" s="5"/>
      <c r="F59" s="5"/>
      <c r="G59" s="15"/>
      <c r="H59" s="16"/>
      <c r="I59" s="5"/>
      <c r="J59" s="5"/>
      <c r="K59" s="5"/>
      <c r="L59" s="5"/>
      <c r="M59" s="5"/>
      <c r="N59" s="5"/>
      <c r="O59" s="15"/>
    </row>
    <row r="60" spans="1:15" ht="13.8" customHeight="1" x14ac:dyDescent="0.3">
      <c r="A60" s="16"/>
      <c r="B60" s="5"/>
      <c r="C60" s="5"/>
      <c r="D60" s="5"/>
      <c r="E60" s="5"/>
      <c r="F60" s="5"/>
      <c r="G60" s="15"/>
      <c r="H60" s="16"/>
      <c r="I60" s="5"/>
      <c r="J60" s="5"/>
      <c r="K60" s="5"/>
      <c r="L60" s="5"/>
      <c r="M60" s="5"/>
      <c r="N60" s="5"/>
      <c r="O60" s="15"/>
    </row>
    <row r="61" spans="1:15" x14ac:dyDescent="0.3">
      <c r="A61" s="16"/>
      <c r="B61" s="5"/>
      <c r="C61" s="5"/>
      <c r="D61" s="5"/>
      <c r="E61" s="5"/>
      <c r="F61" s="5"/>
      <c r="G61" s="15"/>
      <c r="H61" s="16"/>
      <c r="I61" s="5"/>
      <c r="J61" s="5"/>
      <c r="K61" s="5"/>
      <c r="L61" s="5"/>
      <c r="M61" s="5"/>
      <c r="N61" s="5"/>
      <c r="O61" s="15"/>
    </row>
    <row r="62" spans="1:15" x14ac:dyDescent="0.3">
      <c r="A62" s="16"/>
      <c r="B62" s="5"/>
      <c r="C62" s="597" t="s">
        <v>213</v>
      </c>
      <c r="D62" s="597"/>
      <c r="E62" s="5"/>
      <c r="F62" s="5"/>
      <c r="G62" s="15"/>
      <c r="H62" s="16"/>
      <c r="I62" s="5"/>
      <c r="J62" s="5"/>
      <c r="K62" s="5"/>
      <c r="L62" s="5"/>
      <c r="M62" s="5"/>
      <c r="N62" s="5"/>
      <c r="O62" s="15"/>
    </row>
    <row r="63" spans="1:15" x14ac:dyDescent="0.3">
      <c r="A63" s="16"/>
      <c r="B63" s="5"/>
      <c r="C63" s="5"/>
      <c r="D63" s="5"/>
      <c r="E63" s="5"/>
      <c r="F63" s="5"/>
      <c r="G63" s="15"/>
      <c r="H63" s="16"/>
      <c r="I63" s="5"/>
      <c r="J63" s="5"/>
      <c r="K63" s="5"/>
      <c r="L63" s="5"/>
      <c r="M63" s="5"/>
      <c r="N63" s="5"/>
      <c r="O63" s="15"/>
    </row>
    <row r="64" spans="1:15" x14ac:dyDescent="0.3">
      <c r="A64" s="16"/>
      <c r="B64" s="5"/>
      <c r="C64" s="5"/>
      <c r="D64" s="5"/>
      <c r="E64" s="5"/>
      <c r="F64" s="5"/>
      <c r="G64" s="15"/>
      <c r="H64" s="16"/>
      <c r="I64" s="5"/>
      <c r="J64" s="5"/>
      <c r="K64" s="5"/>
      <c r="L64" s="5"/>
      <c r="M64" s="5"/>
      <c r="N64" s="5"/>
      <c r="O64" s="15"/>
    </row>
    <row r="65" spans="1:15" x14ac:dyDescent="0.3">
      <c r="A65" s="16"/>
      <c r="B65" s="5"/>
      <c r="C65" s="5"/>
      <c r="D65" s="5"/>
      <c r="E65" s="5"/>
      <c r="F65" s="5"/>
      <c r="G65" s="15"/>
      <c r="H65" s="16"/>
      <c r="I65" s="5"/>
      <c r="J65" s="5"/>
      <c r="K65" s="5"/>
      <c r="L65" s="5"/>
      <c r="M65" s="5"/>
      <c r="N65" s="5"/>
      <c r="O65" s="15"/>
    </row>
    <row r="66" spans="1:15" x14ac:dyDescent="0.3">
      <c r="A66" s="16"/>
      <c r="B66" s="5"/>
      <c r="C66" s="5"/>
      <c r="D66" s="5"/>
      <c r="E66" s="5"/>
      <c r="F66" s="5"/>
      <c r="G66" s="15"/>
      <c r="H66" s="16"/>
      <c r="I66" s="5"/>
      <c r="J66" s="5"/>
      <c r="K66" s="5"/>
      <c r="L66" s="5"/>
      <c r="M66" s="5"/>
      <c r="N66" s="5"/>
      <c r="O66" s="15"/>
    </row>
    <row r="67" spans="1:15" x14ac:dyDescent="0.3">
      <c r="A67" s="16"/>
      <c r="B67" s="5"/>
      <c r="C67" s="5"/>
      <c r="D67" s="5"/>
      <c r="E67" s="5"/>
      <c r="F67" s="5"/>
      <c r="G67" s="15"/>
      <c r="H67" s="16"/>
      <c r="I67" s="5"/>
      <c r="J67" s="5"/>
      <c r="K67" s="5"/>
      <c r="L67" s="5"/>
      <c r="M67" s="5"/>
      <c r="N67" s="5"/>
      <c r="O67" s="15"/>
    </row>
    <row r="68" spans="1:15" x14ac:dyDescent="0.3">
      <c r="A68" s="16"/>
      <c r="B68" s="5"/>
      <c r="C68" s="5"/>
      <c r="D68" s="5"/>
      <c r="E68" s="5"/>
      <c r="F68" s="5"/>
      <c r="G68" s="15"/>
      <c r="H68" s="16"/>
      <c r="I68" s="5"/>
      <c r="J68" s="5"/>
      <c r="K68" s="5"/>
      <c r="L68" s="5"/>
      <c r="M68" s="5"/>
      <c r="N68" s="5"/>
      <c r="O68" s="15"/>
    </row>
    <row r="69" spans="1:15" x14ac:dyDescent="0.3">
      <c r="A69" s="16"/>
      <c r="B69" s="5"/>
      <c r="C69" s="5"/>
      <c r="D69" s="5"/>
      <c r="E69" s="5"/>
      <c r="F69" s="5"/>
      <c r="G69" s="15"/>
      <c r="H69" s="16"/>
      <c r="I69" s="594" t="s">
        <v>211</v>
      </c>
      <c r="J69" s="594"/>
      <c r="K69" s="5"/>
      <c r="L69" s="5"/>
      <c r="M69" s="5"/>
      <c r="N69" s="5"/>
      <c r="O69" s="15"/>
    </row>
    <row r="70" spans="1:15" ht="15" thickBot="1" x14ac:dyDescent="0.35">
      <c r="A70" s="17"/>
      <c r="B70" s="18"/>
      <c r="C70" s="18"/>
      <c r="D70" s="18"/>
      <c r="E70" s="18"/>
      <c r="F70" s="18"/>
      <c r="G70" s="19"/>
      <c r="H70" s="17"/>
      <c r="I70" s="18"/>
      <c r="J70" s="18"/>
      <c r="K70" s="18"/>
      <c r="L70" s="18"/>
      <c r="M70" s="18"/>
      <c r="N70" s="18"/>
      <c r="O70" s="19"/>
    </row>
    <row r="71" spans="1:15" x14ac:dyDescent="0.3">
      <c r="C71" s="149"/>
      <c r="D71" s="149"/>
    </row>
    <row r="72" spans="1:15" ht="14.4" customHeight="1" x14ac:dyDescent="0.3"/>
    <row r="74" spans="1:15" ht="14.4" customHeight="1" x14ac:dyDescent="0.3"/>
    <row r="78" spans="1:15" ht="22.8" customHeight="1" x14ac:dyDescent="0.3"/>
    <row r="82" ht="14.4" customHeight="1" x14ac:dyDescent="0.3"/>
    <row r="83" ht="14.4" customHeight="1" x14ac:dyDescent="0.3"/>
  </sheetData>
  <sheetProtection algorithmName="SHA-512" hashValue="/otdz/w5kO/YzvOOXG/pMlrvmIZx19KOSSdbqpaRD2xkfyQetxIerXTW6UkooGuEQKNpP5USv5c7rVYXCAQZnQ==" saltValue="JoohfgAwM9kpQ9N5LVqmag==" spinCount="100000" sheet="1" objects="1" scenarios="1"/>
  <mergeCells count="39">
    <mergeCell ref="A13:C13"/>
    <mergeCell ref="A1:G1"/>
    <mergeCell ref="I1:O1"/>
    <mergeCell ref="I4:L9"/>
    <mergeCell ref="B5:D5"/>
    <mergeCell ref="A9:E9"/>
    <mergeCell ref="A10:C10"/>
    <mergeCell ref="I10:L10"/>
    <mergeCell ref="A11:B11"/>
    <mergeCell ref="M11:O12"/>
    <mergeCell ref="A12:C12"/>
    <mergeCell ref="I12:L12"/>
    <mergeCell ref="D11:F11"/>
    <mergeCell ref="I20:L20"/>
    <mergeCell ref="I27:L32"/>
    <mergeCell ref="N42:O51"/>
    <mergeCell ref="E23:F24"/>
    <mergeCell ref="I14:L14"/>
    <mergeCell ref="I16:L16"/>
    <mergeCell ref="I18:L18"/>
    <mergeCell ref="E26:F27"/>
    <mergeCell ref="E28:E29"/>
    <mergeCell ref="F28:F29"/>
    <mergeCell ref="I49:L49"/>
    <mergeCell ref="E20:F20"/>
    <mergeCell ref="E18:F18"/>
    <mergeCell ref="E30:F31"/>
    <mergeCell ref="A21:C21"/>
    <mergeCell ref="I58:J58"/>
    <mergeCell ref="K58:L58"/>
    <mergeCell ref="I69:J69"/>
    <mergeCell ref="A34:C34"/>
    <mergeCell ref="E34:F39"/>
    <mergeCell ref="C47:D47"/>
    <mergeCell ref="I34:L34"/>
    <mergeCell ref="C62:D62"/>
    <mergeCell ref="C55:D55"/>
    <mergeCell ref="A22:B22"/>
    <mergeCell ref="A23:B29"/>
  </mergeCells>
  <phoneticPr fontId="61" type="noConversion"/>
  <dataValidations count="1">
    <dataValidation type="whole" operator="greaterThanOrEqual" allowBlank="1" showInputMessage="1" showErrorMessage="1" errorTitle="мимнимальный отступ от чаши" error="минимальная ширина столешницы 20мм" sqref="B8:E8" xr:uid="{60C86EBF-7A6B-41A9-8DFB-77862C336CFC}">
      <formula1>20</formula1>
    </dataValidation>
  </dataValidations>
  <printOptions horizontalCentered="1" verticalCentered="1"/>
  <pageMargins left="0.70866141732283472" right="0.51181102362204722" top="0.35433070866141736" bottom="0.35433070866141736" header="0" footer="0"/>
  <pageSetup paperSize="9" scale="85" firstPageNumber="2147483648" fitToHeight="0" orientation="landscape" r:id="rId1"/>
  <rowBreaks count="2" manualBreakCount="2">
    <brk id="32" max="16383" man="1"/>
    <brk id="69" max="16383" man="1"/>
  </rowBreaks>
  <colBreaks count="1" manualBreakCount="1">
    <brk id="7" max="1048575" man="1"/>
  </colBreaks>
  <ignoredErrors>
    <ignoredError sqref="C18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 xr:uid="{5BAA23AF-F04D-421F-8E87-4EAE6D17A986}">
          <x14:formula1>
            <xm:f>Лист1!$B$51:$B$52</xm:f>
          </x14:formula1>
          <xm:sqref>F25</xm:sqref>
        </x14:dataValidation>
        <x14:dataValidation type="list" allowBlank="1" showInputMessage="1" showErrorMessage="1" xr:uid="{38BB1ABE-3F90-4AEA-9CD0-B4B5C822F3CC}">
          <x14:formula1>
            <xm:f>Лист1!$B$40:$B$41</xm:f>
          </x14:formula1>
          <xm:sqref>F8:H8</xm:sqref>
        </x14:dataValidation>
        <x14:dataValidation type="list" allowBlank="1" showInputMessage="1" showErrorMessage="1" xr:uid="{601E5143-AC79-4F7C-BCF9-AEA2529CC3C8}">
          <x14:formula1>
            <xm:f>Лист3!$C$8:$C$10</xm:f>
          </x14:formula1>
          <xm:sqref>F28</xm:sqref>
        </x14:dataValidation>
        <x14:dataValidation type="list" allowBlank="1" showInputMessage="1" showErrorMessage="1" xr:uid="{D632A8BA-6767-4488-B0E3-C3B9BB557DB0}">
          <x14:formula1>
            <xm:f>Лист1!$B$54:$B$56</xm:f>
          </x14:formula1>
          <xm:sqref>A8</xm:sqref>
        </x14:dataValidation>
        <x14:dataValidation type="list" allowBlank="1" showInputMessage="1" showErrorMessage="1" xr:uid="{634EC82B-7656-4067-8958-0D594E62290C}">
          <x14:formula1>
            <xm:f>Лист1!$B$67:$B$68</xm:f>
          </x14:formula1>
          <xm:sqref>C22</xm:sqref>
        </x14:dataValidation>
        <x14:dataValidation type="list" allowBlank="1" showInputMessage="1" showErrorMessage="1" xr:uid="{374B7AE0-62ED-4873-9B5C-1D02FA04D22C}">
          <x14:formula1>
            <xm:f>Лист1!$B$58:$B$61</xm:f>
          </x14:formula1>
          <xm:sqref>I24 I26</xm:sqref>
        </x14:dataValidation>
        <x14:dataValidation type="list" allowBlank="1" showInputMessage="1" showErrorMessage="1" xr:uid="{E608F525-71AC-4A1C-92C7-58A2E9047A1A}">
          <x14:formula1>
            <xm:f>Лист1!$B$63:$B$65</xm:f>
          </x14:formula1>
          <xm:sqref>I22</xm:sqref>
        </x14:dataValidation>
        <x14:dataValidation type="list" allowBlank="1" showInputMessage="1" showErrorMessage="1" xr:uid="{C0F9DC14-B7AF-4DFB-B1B8-DBE40926C798}">
          <x14:formula1>
            <xm:f>Лист1!$C$63:$C$64</xm:f>
          </x14:formula1>
          <xm:sqref>K22:L22</xm:sqref>
        </x14:dataValidation>
        <x14:dataValidation type="list" allowBlank="1" showInputMessage="1" showErrorMessage="1" xr:uid="{84A33549-36CB-4E39-ABB2-AAA4EFE3E6F8}">
          <x14:formula1>
            <xm:f>Лист1!$D$58:$D$60</xm:f>
          </x14:formula1>
          <xm:sqref>K24:L24</xm:sqref>
        </x14:dataValidation>
        <x14:dataValidation type="list" allowBlank="1" showInputMessage="1" showErrorMessage="1" xr:uid="{3455FCF3-EF06-427C-8262-CA9ED200D864}">
          <x14:formula1>
            <xm:f>Лист1!$E$63:$E$65</xm:f>
          </x14:formula1>
          <xm:sqref>E22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E0A92-8650-4538-BF50-B8EB4C9F00D7}">
  <sheetPr>
    <tabColor rgb="FFFFC000"/>
  </sheetPr>
  <dimension ref="A1:AH45"/>
  <sheetViews>
    <sheetView zoomScale="78" zoomScaleNormal="78" workbookViewId="0">
      <selection activeCell="AI12" sqref="AI12"/>
    </sheetView>
  </sheetViews>
  <sheetFormatPr defaultRowHeight="13.8" x14ac:dyDescent="0.3"/>
  <cols>
    <col min="1" max="1" width="2.77734375" style="8" customWidth="1"/>
    <col min="2" max="2" width="10.77734375" style="8" customWidth="1"/>
    <col min="3" max="9" width="7.6640625" style="8" customWidth="1"/>
    <col min="10" max="10" width="3.5546875" style="8" customWidth="1"/>
    <col min="11" max="11" width="3.109375" style="8" customWidth="1"/>
    <col min="12" max="12" width="11" style="8" customWidth="1"/>
    <col min="13" max="16" width="10.88671875" style="8" customWidth="1"/>
    <col min="17" max="17" width="4.44140625" style="8" customWidth="1"/>
    <col min="18" max="18" width="3.109375" style="8" customWidth="1"/>
    <col min="19" max="19" width="11.44140625" style="8" customWidth="1"/>
    <col min="20" max="26" width="8.109375" style="8" customWidth="1"/>
    <col min="27" max="27" width="3.21875" style="8" customWidth="1"/>
    <col min="28" max="28" width="3" style="8" customWidth="1"/>
    <col min="29" max="29" width="12.109375" style="8" customWidth="1"/>
    <col min="30" max="33" width="9.21875" style="8" customWidth="1"/>
    <col min="34" max="34" width="3" style="8" customWidth="1"/>
    <col min="35" max="16384" width="8.88671875" style="8"/>
  </cols>
  <sheetData>
    <row r="1" spans="1:34" ht="32.4" customHeight="1" x14ac:dyDescent="0.3">
      <c r="A1" s="624" t="s">
        <v>115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14"/>
      <c r="R1" s="624" t="s">
        <v>116</v>
      </c>
      <c r="S1" s="624"/>
      <c r="T1" s="624"/>
      <c r="U1" s="624"/>
      <c r="V1" s="624"/>
      <c r="W1" s="624"/>
      <c r="X1" s="624"/>
      <c r="Y1" s="624"/>
      <c r="Z1" s="624"/>
      <c r="AA1" s="624"/>
      <c r="AB1" s="624"/>
      <c r="AC1" s="624"/>
      <c r="AD1" s="624"/>
      <c r="AE1" s="624"/>
      <c r="AF1" s="624"/>
      <c r="AG1" s="624"/>
    </row>
    <row r="2" spans="1:34" ht="169.8" customHeight="1" x14ac:dyDescent="0.3">
      <c r="A2" s="419"/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26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419"/>
      <c r="AH2" s="9"/>
    </row>
    <row r="3" spans="1:34" ht="37.200000000000003" customHeight="1" x14ac:dyDescent="0.3">
      <c r="A3" s="26"/>
      <c r="B3" s="625" t="s">
        <v>40</v>
      </c>
      <c r="C3" s="625"/>
      <c r="D3" s="625"/>
      <c r="E3" s="625"/>
      <c r="F3" s="625"/>
      <c r="G3" s="625"/>
      <c r="H3" s="625"/>
      <c r="I3" s="625"/>
      <c r="J3" s="27"/>
      <c r="K3" s="28"/>
      <c r="L3" s="626" t="s">
        <v>41</v>
      </c>
      <c r="M3" s="626"/>
      <c r="N3" s="626"/>
      <c r="O3" s="626"/>
      <c r="P3" s="626"/>
      <c r="Q3" s="29"/>
      <c r="R3" s="29"/>
      <c r="S3" s="625" t="s">
        <v>45</v>
      </c>
      <c r="T3" s="625"/>
      <c r="U3" s="625"/>
      <c r="V3" s="625"/>
      <c r="W3" s="625"/>
      <c r="X3" s="625"/>
      <c r="Y3" s="625"/>
      <c r="Z3" s="625"/>
      <c r="AA3" s="28"/>
      <c r="AB3" s="28"/>
      <c r="AC3" s="626" t="s">
        <v>42</v>
      </c>
      <c r="AD3" s="626"/>
      <c r="AE3" s="626"/>
      <c r="AF3" s="626"/>
      <c r="AG3" s="626"/>
      <c r="AH3" s="9"/>
    </row>
    <row r="4" spans="1:34" s="30" customFormat="1" ht="14.4" customHeight="1" x14ac:dyDescent="0.3">
      <c r="B4" s="621" t="s">
        <v>43</v>
      </c>
      <c r="C4" s="621"/>
      <c r="D4" s="621"/>
      <c r="E4" s="621"/>
      <c r="F4" s="621"/>
      <c r="G4" s="621"/>
      <c r="H4" s="621"/>
      <c r="I4" s="621"/>
      <c r="J4" s="31"/>
      <c r="L4" s="621" t="s">
        <v>44</v>
      </c>
      <c r="M4" s="621"/>
      <c r="N4" s="621"/>
      <c r="O4" s="621"/>
      <c r="P4" s="621"/>
      <c r="Q4" s="32"/>
      <c r="R4" s="33"/>
      <c r="S4" s="622" t="s">
        <v>57</v>
      </c>
      <c r="T4" s="622"/>
      <c r="U4" s="622"/>
      <c r="V4" s="622"/>
      <c r="W4" s="622"/>
      <c r="X4" s="622"/>
      <c r="Y4" s="622"/>
      <c r="Z4" s="622"/>
      <c r="AC4" s="621" t="s">
        <v>44</v>
      </c>
      <c r="AD4" s="621"/>
      <c r="AE4" s="621"/>
      <c r="AF4" s="621"/>
      <c r="AG4" s="621"/>
      <c r="AH4" s="34"/>
    </row>
    <row r="5" spans="1:34" s="30" customFormat="1" ht="14.4" customHeight="1" x14ac:dyDescent="0.2">
      <c r="B5" s="38"/>
      <c r="C5" s="39" t="s">
        <v>46</v>
      </c>
      <c r="D5" s="39" t="s">
        <v>47</v>
      </c>
      <c r="E5" s="39" t="s">
        <v>48</v>
      </c>
      <c r="F5" s="39" t="s">
        <v>49</v>
      </c>
      <c r="G5" s="39" t="s">
        <v>50</v>
      </c>
      <c r="H5" s="39" t="s">
        <v>51</v>
      </c>
      <c r="I5" s="39" t="s">
        <v>52</v>
      </c>
      <c r="J5" s="40"/>
      <c r="L5" s="41"/>
      <c r="M5" s="32" t="s">
        <v>53</v>
      </c>
      <c r="N5" s="32" t="s">
        <v>54</v>
      </c>
      <c r="O5" s="32" t="s">
        <v>55</v>
      </c>
      <c r="P5" s="32" t="s">
        <v>56</v>
      </c>
      <c r="Q5" s="32"/>
      <c r="R5" s="33"/>
      <c r="S5" s="42"/>
      <c r="T5" s="39" t="s">
        <v>46</v>
      </c>
      <c r="U5" s="39" t="s">
        <v>47</v>
      </c>
      <c r="V5" s="39" t="s">
        <v>48</v>
      </c>
      <c r="W5" s="39" t="s">
        <v>49</v>
      </c>
      <c r="X5" s="39" t="s">
        <v>50</v>
      </c>
      <c r="Y5" s="39" t="s">
        <v>51</v>
      </c>
      <c r="Z5" s="39" t="s">
        <v>52</v>
      </c>
      <c r="AC5" s="41"/>
      <c r="AD5" s="32" t="s">
        <v>53</v>
      </c>
      <c r="AE5" s="32" t="s">
        <v>54</v>
      </c>
      <c r="AF5" s="32" t="s">
        <v>55</v>
      </c>
      <c r="AG5" s="32" t="s">
        <v>56</v>
      </c>
      <c r="AH5" s="34"/>
    </row>
    <row r="6" spans="1:34" ht="14.4" customHeight="1" x14ac:dyDescent="0.2">
      <c r="A6" s="623" t="s">
        <v>58</v>
      </c>
      <c r="B6" s="36" t="s">
        <v>59</v>
      </c>
      <c r="C6" s="43">
        <v>14000</v>
      </c>
      <c r="D6" s="43">
        <v>14000</v>
      </c>
      <c r="E6" s="43">
        <v>16500</v>
      </c>
      <c r="F6" s="43">
        <v>19000</v>
      </c>
      <c r="G6" s="43">
        <v>21500</v>
      </c>
      <c r="H6" s="43">
        <v>24000</v>
      </c>
      <c r="I6" s="43">
        <v>26500</v>
      </c>
      <c r="J6" s="11"/>
      <c r="K6" s="623" t="s">
        <v>60</v>
      </c>
      <c r="L6" s="36" t="s">
        <v>61</v>
      </c>
      <c r="M6" s="43">
        <v>11000</v>
      </c>
      <c r="N6" s="43">
        <v>11000</v>
      </c>
      <c r="O6" s="43">
        <v>11000</v>
      </c>
      <c r="P6" s="43">
        <v>11700</v>
      </c>
      <c r="Q6" s="12"/>
      <c r="R6" s="623" t="s">
        <v>64</v>
      </c>
      <c r="S6" s="37" t="s">
        <v>59</v>
      </c>
      <c r="T6" s="43">
        <v>28000</v>
      </c>
      <c r="U6" s="43">
        <v>32000</v>
      </c>
      <c r="V6" s="43">
        <v>36000</v>
      </c>
      <c r="W6" s="43">
        <v>40000</v>
      </c>
      <c r="X6" s="43">
        <v>44000</v>
      </c>
      <c r="Y6" s="43">
        <v>48000</v>
      </c>
      <c r="Z6" s="43">
        <v>52000</v>
      </c>
      <c r="AB6" s="623" t="s">
        <v>60</v>
      </c>
      <c r="AC6" s="36" t="s">
        <v>61</v>
      </c>
      <c r="AD6" s="43">
        <v>11000</v>
      </c>
      <c r="AE6" s="43">
        <v>11000</v>
      </c>
      <c r="AF6" s="43">
        <v>11000</v>
      </c>
      <c r="AG6" s="43">
        <v>11700</v>
      </c>
      <c r="AH6" s="9"/>
    </row>
    <row r="7" spans="1:34" ht="13.8" customHeight="1" x14ac:dyDescent="0.2">
      <c r="A7" s="623"/>
      <c r="B7" s="36" t="s">
        <v>62</v>
      </c>
      <c r="C7" s="43">
        <v>14000</v>
      </c>
      <c r="D7" s="43">
        <v>16500</v>
      </c>
      <c r="E7" s="43">
        <v>19000</v>
      </c>
      <c r="F7" s="43">
        <v>21500</v>
      </c>
      <c r="G7" s="43">
        <v>24000</v>
      </c>
      <c r="H7" s="43">
        <v>26500</v>
      </c>
      <c r="I7" s="43">
        <v>29000</v>
      </c>
      <c r="J7" s="9"/>
      <c r="K7" s="623"/>
      <c r="L7" s="36" t="s">
        <v>63</v>
      </c>
      <c r="M7" s="43">
        <v>11000</v>
      </c>
      <c r="N7" s="43">
        <v>11000</v>
      </c>
      <c r="O7" s="43">
        <v>12200</v>
      </c>
      <c r="P7" s="43">
        <v>14700</v>
      </c>
      <c r="Q7" s="12"/>
      <c r="R7" s="623"/>
      <c r="S7" s="37" t="s">
        <v>63</v>
      </c>
      <c r="T7" s="43">
        <v>32000</v>
      </c>
      <c r="U7" s="43">
        <v>36000</v>
      </c>
      <c r="V7" s="43">
        <v>40000</v>
      </c>
      <c r="W7" s="43">
        <v>44000</v>
      </c>
      <c r="X7" s="43">
        <v>48000</v>
      </c>
      <c r="Y7" s="43">
        <v>52000</v>
      </c>
      <c r="Z7" s="43">
        <v>56000</v>
      </c>
      <c r="AB7" s="623"/>
      <c r="AC7" s="36" t="s">
        <v>63</v>
      </c>
      <c r="AD7" s="43">
        <v>11000</v>
      </c>
      <c r="AE7" s="43">
        <v>11000</v>
      </c>
      <c r="AF7" s="43">
        <v>12200</v>
      </c>
      <c r="AG7" s="43">
        <v>14700</v>
      </c>
      <c r="AH7" s="9"/>
    </row>
    <row r="8" spans="1:34" x14ac:dyDescent="0.3">
      <c r="A8" s="623"/>
      <c r="B8" s="36" t="s">
        <v>65</v>
      </c>
      <c r="C8" s="43">
        <v>16500</v>
      </c>
      <c r="D8" s="43">
        <v>19000</v>
      </c>
      <c r="E8" s="43">
        <v>21500</v>
      </c>
      <c r="F8" s="43">
        <v>24000</v>
      </c>
      <c r="G8" s="43">
        <v>26500</v>
      </c>
      <c r="H8" s="43">
        <v>29000</v>
      </c>
      <c r="I8" s="43">
        <v>31500</v>
      </c>
      <c r="J8" s="9"/>
      <c r="K8" s="623"/>
      <c r="L8" s="36" t="s">
        <v>66</v>
      </c>
      <c r="M8" s="43">
        <v>11000</v>
      </c>
      <c r="N8" s="43">
        <v>12200</v>
      </c>
      <c r="O8" s="43">
        <v>14700</v>
      </c>
      <c r="P8" s="43">
        <v>17600</v>
      </c>
      <c r="Q8" s="12"/>
      <c r="R8" s="623"/>
      <c r="S8" s="36" t="s">
        <v>66</v>
      </c>
      <c r="T8" s="43">
        <v>36000</v>
      </c>
      <c r="U8" s="43">
        <v>40000</v>
      </c>
      <c r="V8" s="43">
        <v>44000</v>
      </c>
      <c r="W8" s="43">
        <v>48000</v>
      </c>
      <c r="X8" s="43">
        <v>52000</v>
      </c>
      <c r="Y8" s="43">
        <v>56000</v>
      </c>
      <c r="Z8" s="43">
        <v>60000</v>
      </c>
      <c r="AB8" s="623"/>
      <c r="AC8" s="36" t="s">
        <v>66</v>
      </c>
      <c r="AD8" s="43">
        <v>11000</v>
      </c>
      <c r="AE8" s="43">
        <v>12200</v>
      </c>
      <c r="AF8" s="43">
        <v>14700</v>
      </c>
      <c r="AG8" s="43">
        <v>17600</v>
      </c>
      <c r="AH8" s="9"/>
    </row>
    <row r="9" spans="1:34" x14ac:dyDescent="0.3">
      <c r="A9" s="623"/>
      <c r="B9" s="36" t="s">
        <v>67</v>
      </c>
      <c r="C9" s="43">
        <v>19000</v>
      </c>
      <c r="D9" s="43">
        <v>21500</v>
      </c>
      <c r="E9" s="43">
        <v>24000</v>
      </c>
      <c r="F9" s="43">
        <v>26500</v>
      </c>
      <c r="G9" s="43">
        <v>29000</v>
      </c>
      <c r="H9" s="43">
        <v>31500</v>
      </c>
      <c r="I9" s="43">
        <v>34000</v>
      </c>
      <c r="J9" s="9"/>
      <c r="K9" s="623"/>
      <c r="L9" s="36" t="s">
        <v>68</v>
      </c>
      <c r="M9" s="43">
        <v>11000</v>
      </c>
      <c r="N9" s="43">
        <v>14200</v>
      </c>
      <c r="O9" s="43">
        <v>17100</v>
      </c>
      <c r="P9" s="43">
        <v>20500</v>
      </c>
      <c r="Q9" s="12"/>
      <c r="R9" s="623"/>
      <c r="S9" s="36" t="s">
        <v>68</v>
      </c>
      <c r="T9" s="43">
        <v>40000</v>
      </c>
      <c r="U9" s="43">
        <v>44000</v>
      </c>
      <c r="V9" s="43">
        <v>48000</v>
      </c>
      <c r="W9" s="43">
        <v>52000</v>
      </c>
      <c r="X9" s="43">
        <v>56000</v>
      </c>
      <c r="Y9" s="43">
        <v>60000</v>
      </c>
      <c r="Z9" s="43">
        <v>64000</v>
      </c>
      <c r="AB9" s="623"/>
      <c r="AC9" s="36" t="s">
        <v>68</v>
      </c>
      <c r="AD9" s="43">
        <v>11000</v>
      </c>
      <c r="AE9" s="43">
        <v>14200</v>
      </c>
      <c r="AF9" s="43">
        <v>17100</v>
      </c>
      <c r="AG9" s="43">
        <v>20500</v>
      </c>
      <c r="AH9" s="9"/>
    </row>
    <row r="10" spans="1:34" x14ac:dyDescent="0.3">
      <c r="A10" s="623"/>
      <c r="B10" s="36" t="s">
        <v>69</v>
      </c>
      <c r="C10" s="43">
        <v>21500</v>
      </c>
      <c r="D10" s="43">
        <v>24000</v>
      </c>
      <c r="E10" s="43">
        <v>26500</v>
      </c>
      <c r="F10" s="43">
        <v>29000</v>
      </c>
      <c r="G10" s="43">
        <v>31500</v>
      </c>
      <c r="H10" s="43">
        <v>34000</v>
      </c>
      <c r="I10" s="43">
        <v>36500</v>
      </c>
      <c r="J10" s="9"/>
      <c r="K10" s="623"/>
      <c r="L10" s="36" t="s">
        <v>70</v>
      </c>
      <c r="M10" s="43">
        <v>12500</v>
      </c>
      <c r="N10" s="43">
        <v>16300</v>
      </c>
      <c r="O10" s="43">
        <v>19500</v>
      </c>
      <c r="P10" s="43">
        <v>23400</v>
      </c>
      <c r="Q10" s="12"/>
      <c r="R10" s="623"/>
      <c r="S10" s="36" t="s">
        <v>70</v>
      </c>
      <c r="T10" s="43">
        <v>44000</v>
      </c>
      <c r="U10" s="43">
        <v>48000</v>
      </c>
      <c r="V10" s="43">
        <v>52000</v>
      </c>
      <c r="W10" s="43">
        <v>56000</v>
      </c>
      <c r="X10" s="43">
        <v>60000</v>
      </c>
      <c r="Y10" s="43">
        <v>64000</v>
      </c>
      <c r="Z10" s="43">
        <v>68000</v>
      </c>
      <c r="AB10" s="623"/>
      <c r="AC10" s="36" t="s">
        <v>70</v>
      </c>
      <c r="AD10" s="43">
        <v>12500</v>
      </c>
      <c r="AE10" s="43">
        <v>16300</v>
      </c>
      <c r="AF10" s="43">
        <v>19500</v>
      </c>
      <c r="AG10" s="43">
        <v>23400</v>
      </c>
      <c r="AH10" s="9"/>
    </row>
    <row r="11" spans="1:34" x14ac:dyDescent="0.3">
      <c r="A11" s="623"/>
      <c r="B11" s="36" t="s">
        <v>71</v>
      </c>
      <c r="C11" s="43">
        <v>24000</v>
      </c>
      <c r="D11" s="43">
        <v>26500</v>
      </c>
      <c r="E11" s="43">
        <v>29000</v>
      </c>
      <c r="F11" s="43">
        <v>31500</v>
      </c>
      <c r="G11" s="43">
        <v>34000</v>
      </c>
      <c r="H11" s="43">
        <v>36500</v>
      </c>
      <c r="I11" s="43">
        <v>39000</v>
      </c>
      <c r="J11" s="9"/>
      <c r="K11" s="623"/>
      <c r="L11" s="36" t="s">
        <v>72</v>
      </c>
      <c r="M11" s="43">
        <v>14100</v>
      </c>
      <c r="N11" s="43">
        <v>18300</v>
      </c>
      <c r="O11" s="43">
        <v>22000</v>
      </c>
      <c r="P11" s="43">
        <v>26300</v>
      </c>
      <c r="Q11" s="12"/>
      <c r="R11" s="623"/>
      <c r="S11" s="36" t="s">
        <v>72</v>
      </c>
      <c r="T11" s="43">
        <v>48000</v>
      </c>
      <c r="U11" s="43">
        <v>52000</v>
      </c>
      <c r="V11" s="43">
        <v>56000</v>
      </c>
      <c r="W11" s="43">
        <v>60000</v>
      </c>
      <c r="X11" s="43">
        <v>64000</v>
      </c>
      <c r="Y11" s="43">
        <v>68000</v>
      </c>
      <c r="Z11" s="43">
        <v>72000</v>
      </c>
      <c r="AB11" s="623"/>
      <c r="AC11" s="36" t="s">
        <v>72</v>
      </c>
      <c r="AD11" s="43">
        <v>14100</v>
      </c>
      <c r="AE11" s="43">
        <v>18300</v>
      </c>
      <c r="AF11" s="43">
        <v>22000</v>
      </c>
      <c r="AG11" s="43">
        <v>26300</v>
      </c>
      <c r="AH11" s="9"/>
    </row>
    <row r="12" spans="1:34" x14ac:dyDescent="0.3">
      <c r="A12" s="623"/>
      <c r="B12" s="36" t="s">
        <v>73</v>
      </c>
      <c r="C12" s="43">
        <v>26500</v>
      </c>
      <c r="D12" s="43">
        <v>29000</v>
      </c>
      <c r="E12" s="43">
        <v>31500</v>
      </c>
      <c r="F12" s="43">
        <v>34000</v>
      </c>
      <c r="G12" s="43">
        <v>36500</v>
      </c>
      <c r="H12" s="43">
        <v>39000</v>
      </c>
      <c r="I12" s="43">
        <v>41500</v>
      </c>
      <c r="J12" s="9"/>
      <c r="K12" s="623"/>
      <c r="L12" s="36" t="s">
        <v>74</v>
      </c>
      <c r="M12" s="43">
        <v>15600</v>
      </c>
      <c r="N12" s="43">
        <v>20300</v>
      </c>
      <c r="O12" s="43">
        <v>24400</v>
      </c>
      <c r="P12" s="43">
        <v>29300</v>
      </c>
      <c r="Q12" s="12"/>
      <c r="R12" s="623"/>
      <c r="S12" s="36" t="s">
        <v>74</v>
      </c>
      <c r="T12" s="43">
        <v>52000</v>
      </c>
      <c r="U12" s="43">
        <v>56000</v>
      </c>
      <c r="V12" s="43">
        <v>60000</v>
      </c>
      <c r="W12" s="43">
        <v>64000</v>
      </c>
      <c r="X12" s="43">
        <v>68000</v>
      </c>
      <c r="Y12" s="43">
        <v>72000</v>
      </c>
      <c r="Z12" s="43">
        <v>76000</v>
      </c>
      <c r="AB12" s="623"/>
      <c r="AC12" s="36" t="s">
        <v>74</v>
      </c>
      <c r="AD12" s="43">
        <v>15600</v>
      </c>
      <c r="AE12" s="43">
        <v>20300</v>
      </c>
      <c r="AF12" s="43">
        <v>24400</v>
      </c>
      <c r="AG12" s="43">
        <v>29300</v>
      </c>
      <c r="AH12" s="9"/>
    </row>
    <row r="13" spans="1:34" x14ac:dyDescent="0.3">
      <c r="A13" s="623"/>
      <c r="B13" s="36" t="s">
        <v>75</v>
      </c>
      <c r="C13" s="43">
        <v>29000</v>
      </c>
      <c r="D13" s="43">
        <v>31500</v>
      </c>
      <c r="E13" s="43">
        <v>34000</v>
      </c>
      <c r="F13" s="43">
        <v>36500</v>
      </c>
      <c r="G13" s="43">
        <v>39000</v>
      </c>
      <c r="H13" s="43">
        <v>41500</v>
      </c>
      <c r="I13" s="43">
        <v>44000</v>
      </c>
      <c r="J13" s="9"/>
      <c r="K13" s="623"/>
      <c r="L13" s="36" t="s">
        <v>76</v>
      </c>
      <c r="M13" s="43">
        <v>17200</v>
      </c>
      <c r="N13" s="43">
        <v>22400</v>
      </c>
      <c r="O13" s="43">
        <v>26800</v>
      </c>
      <c r="P13" s="43">
        <v>32200</v>
      </c>
      <c r="Q13" s="12"/>
      <c r="R13" s="623"/>
      <c r="S13" s="36" t="s">
        <v>76</v>
      </c>
      <c r="T13" s="43">
        <v>56000</v>
      </c>
      <c r="U13" s="43">
        <v>60000</v>
      </c>
      <c r="V13" s="43">
        <v>64000</v>
      </c>
      <c r="W13" s="43">
        <v>68000</v>
      </c>
      <c r="X13" s="43">
        <v>72000</v>
      </c>
      <c r="Y13" s="43">
        <v>76000</v>
      </c>
      <c r="Z13" s="43">
        <v>80000</v>
      </c>
      <c r="AB13" s="623"/>
      <c r="AC13" s="36" t="s">
        <v>76</v>
      </c>
      <c r="AD13" s="43">
        <v>17200</v>
      </c>
      <c r="AE13" s="43">
        <v>22400</v>
      </c>
      <c r="AF13" s="43">
        <v>26800</v>
      </c>
      <c r="AG13" s="43">
        <v>32200</v>
      </c>
      <c r="AH13" s="9"/>
    </row>
    <row r="14" spans="1:34" x14ac:dyDescent="0.3">
      <c r="A14" s="623"/>
      <c r="B14" s="36" t="s">
        <v>77</v>
      </c>
      <c r="C14" s="43">
        <v>31500</v>
      </c>
      <c r="D14" s="43">
        <v>34000</v>
      </c>
      <c r="E14" s="43">
        <v>36500</v>
      </c>
      <c r="F14" s="43">
        <v>39000</v>
      </c>
      <c r="G14" s="43">
        <v>41500</v>
      </c>
      <c r="H14" s="43">
        <v>44000</v>
      </c>
      <c r="I14" s="43">
        <v>46500</v>
      </c>
      <c r="J14" s="9"/>
      <c r="K14" s="623"/>
      <c r="L14" s="36" t="s">
        <v>78</v>
      </c>
      <c r="M14" s="43">
        <v>18800</v>
      </c>
      <c r="N14" s="43">
        <v>24400</v>
      </c>
      <c r="O14" s="43">
        <v>29300</v>
      </c>
      <c r="P14" s="43">
        <v>35100</v>
      </c>
      <c r="Q14" s="12"/>
      <c r="R14" s="623"/>
      <c r="S14" s="36" t="s">
        <v>78</v>
      </c>
      <c r="T14" s="43">
        <v>60000</v>
      </c>
      <c r="U14" s="43">
        <v>64000</v>
      </c>
      <c r="V14" s="43">
        <v>68000</v>
      </c>
      <c r="W14" s="43">
        <v>72000</v>
      </c>
      <c r="X14" s="43">
        <v>76000</v>
      </c>
      <c r="Y14" s="43">
        <v>80000</v>
      </c>
      <c r="Z14" s="43">
        <v>84000</v>
      </c>
      <c r="AB14" s="623"/>
      <c r="AC14" s="36" t="s">
        <v>78</v>
      </c>
      <c r="AD14" s="43">
        <v>18800</v>
      </c>
      <c r="AE14" s="43">
        <v>24400</v>
      </c>
      <c r="AF14" s="43">
        <v>29300</v>
      </c>
      <c r="AG14" s="43">
        <v>35100</v>
      </c>
      <c r="AH14" s="9"/>
    </row>
    <row r="15" spans="1:34" x14ac:dyDescent="0.3">
      <c r="A15" s="623"/>
      <c r="B15" s="36" t="s">
        <v>79</v>
      </c>
      <c r="C15" s="43">
        <v>34000</v>
      </c>
      <c r="D15" s="43">
        <v>36500</v>
      </c>
      <c r="E15" s="43">
        <v>39000</v>
      </c>
      <c r="F15" s="43">
        <v>41500</v>
      </c>
      <c r="G15" s="43">
        <v>44000</v>
      </c>
      <c r="H15" s="43">
        <v>46500</v>
      </c>
      <c r="I15" s="43">
        <v>49000</v>
      </c>
      <c r="J15" s="9"/>
      <c r="K15" s="623"/>
      <c r="L15" s="36" t="s">
        <v>80</v>
      </c>
      <c r="M15" s="43">
        <v>20300</v>
      </c>
      <c r="N15" s="43">
        <v>26400</v>
      </c>
      <c r="O15" s="43">
        <v>31700</v>
      </c>
      <c r="P15" s="43">
        <v>38000</v>
      </c>
      <c r="Q15" s="12"/>
      <c r="R15" s="623"/>
      <c r="S15" s="36" t="s">
        <v>80</v>
      </c>
      <c r="T15" s="43">
        <v>64000</v>
      </c>
      <c r="U15" s="43">
        <v>68000</v>
      </c>
      <c r="V15" s="43">
        <v>72000</v>
      </c>
      <c r="W15" s="43">
        <v>76000</v>
      </c>
      <c r="X15" s="43">
        <v>80000</v>
      </c>
      <c r="Y15" s="43">
        <v>84000</v>
      </c>
      <c r="Z15" s="43">
        <v>88000</v>
      </c>
      <c r="AB15" s="623"/>
      <c r="AC15" s="36" t="s">
        <v>80</v>
      </c>
      <c r="AD15" s="43">
        <v>20300</v>
      </c>
      <c r="AE15" s="43">
        <v>26400</v>
      </c>
      <c r="AF15" s="43">
        <v>31700</v>
      </c>
      <c r="AG15" s="43">
        <v>38000</v>
      </c>
      <c r="AH15" s="9"/>
    </row>
    <row r="16" spans="1:34" x14ac:dyDescent="0.3">
      <c r="A16" s="623"/>
      <c r="B16" s="36" t="s">
        <v>81</v>
      </c>
      <c r="C16" s="43">
        <v>36500</v>
      </c>
      <c r="D16" s="43">
        <v>39000</v>
      </c>
      <c r="E16" s="43">
        <v>41500</v>
      </c>
      <c r="F16" s="43">
        <v>44000</v>
      </c>
      <c r="G16" s="43">
        <v>46500</v>
      </c>
      <c r="H16" s="43">
        <v>49000</v>
      </c>
      <c r="I16" s="43">
        <v>51500</v>
      </c>
      <c r="J16" s="9"/>
      <c r="K16" s="623"/>
      <c r="L16" s="36" t="s">
        <v>82</v>
      </c>
      <c r="M16" s="43">
        <v>21900</v>
      </c>
      <c r="N16" s="43">
        <v>28400</v>
      </c>
      <c r="O16" s="43">
        <v>34100</v>
      </c>
      <c r="P16" s="43">
        <v>40900</v>
      </c>
      <c r="Q16" s="12"/>
      <c r="R16" s="623"/>
      <c r="S16" s="36" t="s">
        <v>82</v>
      </c>
      <c r="T16" s="43">
        <v>68000</v>
      </c>
      <c r="U16" s="43">
        <v>72000</v>
      </c>
      <c r="V16" s="43">
        <v>76000</v>
      </c>
      <c r="W16" s="43">
        <v>80000</v>
      </c>
      <c r="X16" s="43">
        <v>84000</v>
      </c>
      <c r="Y16" s="43">
        <v>88000</v>
      </c>
      <c r="Z16" s="43">
        <v>92000</v>
      </c>
      <c r="AB16" s="623"/>
      <c r="AC16" s="36" t="s">
        <v>82</v>
      </c>
      <c r="AD16" s="43">
        <v>21900</v>
      </c>
      <c r="AE16" s="43">
        <v>28400</v>
      </c>
      <c r="AF16" s="43">
        <v>34100</v>
      </c>
      <c r="AG16" s="43">
        <v>40900</v>
      </c>
      <c r="AH16" s="9"/>
    </row>
    <row r="17" spans="1:34" x14ac:dyDescent="0.3">
      <c r="A17" s="623"/>
      <c r="B17" s="36" t="s">
        <v>83</v>
      </c>
      <c r="C17" s="43">
        <v>39000</v>
      </c>
      <c r="D17" s="43">
        <v>41500</v>
      </c>
      <c r="E17" s="43">
        <v>44000</v>
      </c>
      <c r="F17" s="43">
        <v>46500</v>
      </c>
      <c r="G17" s="43">
        <v>49000</v>
      </c>
      <c r="H17" s="43">
        <v>51500</v>
      </c>
      <c r="I17" s="43">
        <v>54000</v>
      </c>
      <c r="J17" s="9"/>
      <c r="K17" s="623"/>
      <c r="L17" s="36" t="s">
        <v>84</v>
      </c>
      <c r="M17" s="43">
        <v>23400</v>
      </c>
      <c r="N17" s="43">
        <v>30500</v>
      </c>
      <c r="O17" s="43">
        <v>36600</v>
      </c>
      <c r="P17" s="43">
        <v>43900</v>
      </c>
      <c r="Q17" s="12"/>
      <c r="R17" s="623"/>
      <c r="S17" s="36" t="s">
        <v>84</v>
      </c>
      <c r="T17" s="43">
        <v>72000</v>
      </c>
      <c r="U17" s="43">
        <v>76000</v>
      </c>
      <c r="V17" s="43">
        <v>80000</v>
      </c>
      <c r="W17" s="43">
        <v>84000</v>
      </c>
      <c r="X17" s="43">
        <v>88000</v>
      </c>
      <c r="Y17" s="43">
        <v>92000</v>
      </c>
      <c r="Z17" s="43">
        <v>96000</v>
      </c>
      <c r="AB17" s="623"/>
      <c r="AC17" s="36" t="s">
        <v>84</v>
      </c>
      <c r="AD17" s="43">
        <v>23400</v>
      </c>
      <c r="AE17" s="43">
        <v>30500</v>
      </c>
      <c r="AF17" s="43">
        <v>36600</v>
      </c>
      <c r="AG17" s="43">
        <v>43900</v>
      </c>
      <c r="AH17" s="9"/>
    </row>
    <row r="18" spans="1:34" x14ac:dyDescent="0.3">
      <c r="A18" s="623"/>
      <c r="B18" s="36" t="s">
        <v>85</v>
      </c>
      <c r="C18" s="43">
        <v>41500</v>
      </c>
      <c r="D18" s="43">
        <v>44000</v>
      </c>
      <c r="E18" s="43">
        <v>46500</v>
      </c>
      <c r="F18" s="43">
        <v>49000</v>
      </c>
      <c r="G18" s="43">
        <v>51500</v>
      </c>
      <c r="H18" s="43">
        <v>54000</v>
      </c>
      <c r="I18" s="43">
        <v>56500</v>
      </c>
      <c r="J18" s="9"/>
      <c r="K18" s="623"/>
      <c r="L18" s="36" t="s">
        <v>86</v>
      </c>
      <c r="M18" s="43">
        <v>25000</v>
      </c>
      <c r="N18" s="43">
        <v>32500</v>
      </c>
      <c r="O18" s="43">
        <v>39000</v>
      </c>
      <c r="P18" s="43">
        <v>46800</v>
      </c>
      <c r="Q18" s="12"/>
      <c r="R18" s="623"/>
      <c r="S18" s="36" t="s">
        <v>86</v>
      </c>
      <c r="T18" s="43">
        <v>76000</v>
      </c>
      <c r="U18" s="43">
        <v>80000</v>
      </c>
      <c r="V18" s="43">
        <v>84000</v>
      </c>
      <c r="W18" s="43">
        <v>88000</v>
      </c>
      <c r="X18" s="43">
        <v>92000</v>
      </c>
      <c r="Y18" s="43">
        <v>96000</v>
      </c>
      <c r="Z18" s="43">
        <v>100000</v>
      </c>
      <c r="AB18" s="623"/>
      <c r="AC18" s="36" t="s">
        <v>86</v>
      </c>
      <c r="AD18" s="43">
        <v>25000</v>
      </c>
      <c r="AE18" s="43">
        <v>32500</v>
      </c>
      <c r="AF18" s="43">
        <v>39000</v>
      </c>
      <c r="AG18" s="43">
        <v>46800</v>
      </c>
      <c r="AH18" s="9"/>
    </row>
    <row r="19" spans="1:34" x14ac:dyDescent="0.3">
      <c r="A19" s="623"/>
      <c r="B19" s="36" t="s">
        <v>87</v>
      </c>
      <c r="C19" s="43">
        <v>44000</v>
      </c>
      <c r="D19" s="43">
        <v>46500</v>
      </c>
      <c r="E19" s="43">
        <v>49000</v>
      </c>
      <c r="F19" s="43">
        <v>51500</v>
      </c>
      <c r="G19" s="43">
        <v>54000</v>
      </c>
      <c r="H19" s="43">
        <v>56500</v>
      </c>
      <c r="I19" s="43">
        <v>59000</v>
      </c>
      <c r="J19" s="9"/>
      <c r="K19" s="623"/>
      <c r="L19" s="36" t="s">
        <v>88</v>
      </c>
      <c r="M19" s="43">
        <v>26600</v>
      </c>
      <c r="N19" s="43">
        <v>34500</v>
      </c>
      <c r="O19" s="43">
        <v>41400</v>
      </c>
      <c r="P19" s="43">
        <v>49700</v>
      </c>
      <c r="Q19" s="12"/>
      <c r="R19" s="623"/>
      <c r="S19" s="36" t="s">
        <v>88</v>
      </c>
      <c r="T19" s="43">
        <v>80000</v>
      </c>
      <c r="U19" s="43">
        <v>84000</v>
      </c>
      <c r="V19" s="43">
        <v>88000</v>
      </c>
      <c r="W19" s="43">
        <v>92000</v>
      </c>
      <c r="X19" s="43">
        <v>96000</v>
      </c>
      <c r="Y19" s="43">
        <v>100000</v>
      </c>
      <c r="Z19" s="43">
        <v>104000</v>
      </c>
      <c r="AB19" s="623"/>
      <c r="AC19" s="36" t="s">
        <v>88</v>
      </c>
      <c r="AD19" s="43">
        <v>26600</v>
      </c>
      <c r="AE19" s="43">
        <v>34500</v>
      </c>
      <c r="AF19" s="43">
        <v>41400</v>
      </c>
      <c r="AG19" s="43">
        <v>49700</v>
      </c>
      <c r="AH19" s="9"/>
    </row>
    <row r="20" spans="1:34" x14ac:dyDescent="0.3">
      <c r="A20" s="623"/>
      <c r="B20" s="36" t="s">
        <v>89</v>
      </c>
      <c r="C20" s="43">
        <v>46500</v>
      </c>
      <c r="D20" s="43">
        <v>49000</v>
      </c>
      <c r="E20" s="43">
        <v>51500</v>
      </c>
      <c r="F20" s="43">
        <v>54000</v>
      </c>
      <c r="G20" s="43">
        <v>56500</v>
      </c>
      <c r="H20" s="43">
        <v>59000</v>
      </c>
      <c r="I20" s="43">
        <v>61500</v>
      </c>
      <c r="J20" s="9"/>
      <c r="K20" s="623"/>
      <c r="L20" s="36" t="s">
        <v>90</v>
      </c>
      <c r="M20" s="43">
        <v>28100</v>
      </c>
      <c r="N20" s="43">
        <v>36600</v>
      </c>
      <c r="O20" s="43">
        <v>43900</v>
      </c>
      <c r="P20" s="43">
        <v>52600</v>
      </c>
      <c r="Q20" s="12"/>
      <c r="R20" s="623"/>
      <c r="S20" s="36" t="s">
        <v>90</v>
      </c>
      <c r="T20" s="43">
        <v>84000</v>
      </c>
      <c r="U20" s="43">
        <v>88000</v>
      </c>
      <c r="V20" s="43">
        <v>92000</v>
      </c>
      <c r="W20" s="43">
        <v>96000</v>
      </c>
      <c r="X20" s="43">
        <v>100000</v>
      </c>
      <c r="Y20" s="43">
        <v>104000</v>
      </c>
      <c r="Z20" s="43">
        <v>108000</v>
      </c>
      <c r="AB20" s="623"/>
      <c r="AC20" s="36" t="s">
        <v>90</v>
      </c>
      <c r="AD20" s="43">
        <v>28100</v>
      </c>
      <c r="AE20" s="43">
        <v>36600</v>
      </c>
      <c r="AF20" s="43">
        <v>43900</v>
      </c>
      <c r="AG20" s="43">
        <v>52600</v>
      </c>
      <c r="AH20" s="9"/>
    </row>
    <row r="21" spans="1:34" x14ac:dyDescent="0.3">
      <c r="A21" s="623"/>
      <c r="B21" s="36" t="s">
        <v>91</v>
      </c>
      <c r="C21" s="43">
        <v>49000</v>
      </c>
      <c r="D21" s="43">
        <v>51500</v>
      </c>
      <c r="E21" s="43">
        <v>54000</v>
      </c>
      <c r="F21" s="43">
        <v>56500</v>
      </c>
      <c r="G21" s="43">
        <v>59000</v>
      </c>
      <c r="H21" s="43">
        <v>61500</v>
      </c>
      <c r="I21" s="43">
        <v>64000</v>
      </c>
      <c r="J21" s="9"/>
      <c r="K21" s="623"/>
      <c r="L21" s="36" t="s">
        <v>92</v>
      </c>
      <c r="M21" s="43">
        <v>29700</v>
      </c>
      <c r="N21" s="43">
        <v>38600</v>
      </c>
      <c r="O21" s="43">
        <v>46300</v>
      </c>
      <c r="P21" s="43">
        <v>55500</v>
      </c>
      <c r="Q21" s="12"/>
      <c r="R21" s="623"/>
      <c r="S21" s="36" t="s">
        <v>92</v>
      </c>
      <c r="T21" s="43">
        <v>88000</v>
      </c>
      <c r="U21" s="43">
        <v>92000</v>
      </c>
      <c r="V21" s="43">
        <v>96000</v>
      </c>
      <c r="W21" s="43">
        <v>100000</v>
      </c>
      <c r="X21" s="43">
        <v>104000</v>
      </c>
      <c r="Y21" s="43">
        <v>108000</v>
      </c>
      <c r="Z21" s="43">
        <v>112000</v>
      </c>
      <c r="AB21" s="623"/>
      <c r="AC21" s="36" t="s">
        <v>92</v>
      </c>
      <c r="AD21" s="43">
        <v>29700</v>
      </c>
      <c r="AE21" s="43">
        <v>38600</v>
      </c>
      <c r="AF21" s="43">
        <v>46300</v>
      </c>
      <c r="AG21" s="43">
        <v>55500</v>
      </c>
      <c r="AH21" s="9"/>
    </row>
    <row r="22" spans="1:34" x14ac:dyDescent="0.3">
      <c r="A22" s="623"/>
      <c r="B22" s="36" t="s">
        <v>93</v>
      </c>
      <c r="C22" s="43">
        <v>66500</v>
      </c>
      <c r="D22" s="43">
        <v>69000</v>
      </c>
      <c r="E22" s="43">
        <v>71500</v>
      </c>
      <c r="F22" s="43">
        <v>74000</v>
      </c>
      <c r="G22" s="43">
        <v>76500</v>
      </c>
      <c r="H22" s="43">
        <v>79000</v>
      </c>
      <c r="I22" s="43">
        <v>81500</v>
      </c>
      <c r="J22" s="9"/>
      <c r="K22" s="623"/>
      <c r="L22" s="36" t="s">
        <v>94</v>
      </c>
      <c r="M22" s="43">
        <v>40600</v>
      </c>
      <c r="N22" s="43">
        <v>52800</v>
      </c>
      <c r="O22" s="43">
        <v>63300</v>
      </c>
      <c r="P22" s="43">
        <v>76000</v>
      </c>
      <c r="Q22" s="12"/>
      <c r="R22" s="623"/>
      <c r="S22" s="36" t="s">
        <v>94</v>
      </c>
      <c r="T22" s="43">
        <v>107000</v>
      </c>
      <c r="U22" s="43">
        <v>111000</v>
      </c>
      <c r="V22" s="43">
        <v>115000</v>
      </c>
      <c r="W22" s="43">
        <v>119000</v>
      </c>
      <c r="X22" s="43">
        <v>123000</v>
      </c>
      <c r="Y22" s="43">
        <v>127000</v>
      </c>
      <c r="Z22" s="43">
        <v>131000</v>
      </c>
      <c r="AB22" s="623"/>
      <c r="AC22" s="36" t="s">
        <v>94</v>
      </c>
      <c r="AD22" s="43">
        <v>40600</v>
      </c>
      <c r="AE22" s="43">
        <v>52800</v>
      </c>
      <c r="AF22" s="43">
        <v>63300</v>
      </c>
      <c r="AG22" s="43">
        <v>76000</v>
      </c>
      <c r="AH22" s="9"/>
    </row>
    <row r="23" spans="1:34" x14ac:dyDescent="0.3">
      <c r="A23" s="623"/>
      <c r="B23" s="36" t="s">
        <v>95</v>
      </c>
      <c r="C23" s="43">
        <v>69000</v>
      </c>
      <c r="D23" s="43">
        <v>71500</v>
      </c>
      <c r="E23" s="43">
        <v>74000</v>
      </c>
      <c r="F23" s="43">
        <v>76500</v>
      </c>
      <c r="G23" s="43">
        <v>79000</v>
      </c>
      <c r="H23" s="43">
        <v>81500</v>
      </c>
      <c r="I23" s="43">
        <v>84000</v>
      </c>
      <c r="J23" s="9"/>
      <c r="K23" s="623"/>
      <c r="L23" s="36" t="s">
        <v>96</v>
      </c>
      <c r="M23" s="43">
        <v>42600</v>
      </c>
      <c r="N23" s="43">
        <v>55400</v>
      </c>
      <c r="O23" s="43">
        <v>66500</v>
      </c>
      <c r="P23" s="43">
        <v>79800</v>
      </c>
      <c r="Q23" s="12"/>
      <c r="R23" s="623"/>
      <c r="S23" s="36" t="s">
        <v>96</v>
      </c>
      <c r="T23" s="43">
        <v>111000</v>
      </c>
      <c r="U23" s="43">
        <v>115000</v>
      </c>
      <c r="V23" s="43">
        <v>119000</v>
      </c>
      <c r="W23" s="43">
        <v>123000</v>
      </c>
      <c r="X23" s="43">
        <v>127000</v>
      </c>
      <c r="Y23" s="43">
        <v>131000</v>
      </c>
      <c r="Z23" s="43">
        <v>135000</v>
      </c>
      <c r="AB23" s="623"/>
      <c r="AC23" s="36" t="s">
        <v>96</v>
      </c>
      <c r="AD23" s="43">
        <v>42600</v>
      </c>
      <c r="AE23" s="43">
        <v>55400</v>
      </c>
      <c r="AF23" s="43">
        <v>66500</v>
      </c>
      <c r="AG23" s="43">
        <v>79800</v>
      </c>
      <c r="AH23" s="9"/>
    </row>
    <row r="24" spans="1:34" x14ac:dyDescent="0.3">
      <c r="A24" s="623"/>
      <c r="B24" s="36" t="s">
        <v>97</v>
      </c>
      <c r="C24" s="43">
        <v>71500</v>
      </c>
      <c r="D24" s="43">
        <v>74000</v>
      </c>
      <c r="E24" s="43">
        <v>76500</v>
      </c>
      <c r="F24" s="43">
        <v>79000</v>
      </c>
      <c r="G24" s="43">
        <v>81500</v>
      </c>
      <c r="H24" s="43">
        <v>84000</v>
      </c>
      <c r="I24" s="43">
        <v>86500</v>
      </c>
      <c r="J24" s="9"/>
      <c r="K24" s="623"/>
      <c r="L24" s="36" t="s">
        <v>98</v>
      </c>
      <c r="M24" s="43">
        <v>44700</v>
      </c>
      <c r="N24" s="43">
        <v>58100</v>
      </c>
      <c r="O24" s="43">
        <v>69700</v>
      </c>
      <c r="P24" s="43">
        <v>83600</v>
      </c>
      <c r="Q24" s="12"/>
      <c r="R24" s="623"/>
      <c r="S24" s="36" t="s">
        <v>98</v>
      </c>
      <c r="T24" s="43">
        <v>115000</v>
      </c>
      <c r="U24" s="43">
        <v>119000</v>
      </c>
      <c r="V24" s="43">
        <v>123000</v>
      </c>
      <c r="W24" s="43">
        <v>127000</v>
      </c>
      <c r="X24" s="43">
        <v>131000</v>
      </c>
      <c r="Y24" s="43">
        <v>135000</v>
      </c>
      <c r="Z24" s="43">
        <v>139000</v>
      </c>
      <c r="AB24" s="623"/>
      <c r="AC24" s="36" t="s">
        <v>98</v>
      </c>
      <c r="AD24" s="43">
        <v>44700</v>
      </c>
      <c r="AE24" s="43">
        <v>58100</v>
      </c>
      <c r="AF24" s="43">
        <v>69700</v>
      </c>
      <c r="AG24" s="43">
        <v>83600</v>
      </c>
      <c r="AH24" s="9"/>
    </row>
    <row r="25" spans="1:34" x14ac:dyDescent="0.3">
      <c r="A25" s="623"/>
      <c r="B25" s="36" t="s">
        <v>99</v>
      </c>
      <c r="C25" s="43">
        <v>74000</v>
      </c>
      <c r="D25" s="43">
        <v>76500</v>
      </c>
      <c r="E25" s="43">
        <v>79000</v>
      </c>
      <c r="F25" s="43">
        <v>81500</v>
      </c>
      <c r="G25" s="43">
        <v>84000</v>
      </c>
      <c r="H25" s="43">
        <v>86500</v>
      </c>
      <c r="I25" s="43">
        <v>89000</v>
      </c>
      <c r="J25" s="9"/>
      <c r="K25" s="623"/>
      <c r="L25" s="36" t="s">
        <v>100</v>
      </c>
      <c r="M25" s="43">
        <v>46700</v>
      </c>
      <c r="N25" s="43">
        <v>60700</v>
      </c>
      <c r="O25" s="43">
        <v>72800</v>
      </c>
      <c r="P25" s="43">
        <v>87400</v>
      </c>
      <c r="Q25" s="13"/>
      <c r="R25" s="623"/>
      <c r="S25" s="36" t="s">
        <v>100</v>
      </c>
      <c r="T25" s="43">
        <v>119000</v>
      </c>
      <c r="U25" s="43">
        <v>123000</v>
      </c>
      <c r="V25" s="43">
        <v>127000</v>
      </c>
      <c r="W25" s="43">
        <v>131000</v>
      </c>
      <c r="X25" s="43">
        <v>135000</v>
      </c>
      <c r="Y25" s="43">
        <v>139000</v>
      </c>
      <c r="Z25" s="43">
        <v>143000</v>
      </c>
      <c r="AB25" s="623"/>
      <c r="AC25" s="36" t="s">
        <v>100</v>
      </c>
      <c r="AD25" s="43">
        <v>46700</v>
      </c>
      <c r="AE25" s="43">
        <v>60700</v>
      </c>
      <c r="AF25" s="43">
        <v>72800</v>
      </c>
      <c r="AG25" s="43">
        <v>87400</v>
      </c>
      <c r="AH25" s="9"/>
    </row>
    <row r="26" spans="1:34" x14ac:dyDescent="0.3">
      <c r="A26" s="623"/>
      <c r="B26" s="36" t="s">
        <v>101</v>
      </c>
      <c r="C26" s="43">
        <v>76500</v>
      </c>
      <c r="D26" s="43">
        <v>79000</v>
      </c>
      <c r="E26" s="43">
        <v>81500</v>
      </c>
      <c r="F26" s="43">
        <v>84000</v>
      </c>
      <c r="G26" s="43">
        <v>86500</v>
      </c>
      <c r="H26" s="43">
        <v>89000</v>
      </c>
      <c r="I26" s="43">
        <v>91500</v>
      </c>
      <c r="J26" s="9"/>
      <c r="K26" s="623"/>
      <c r="L26" s="36" t="s">
        <v>102</v>
      </c>
      <c r="M26" s="43">
        <v>48700</v>
      </c>
      <c r="N26" s="43">
        <v>63300</v>
      </c>
      <c r="O26" s="43">
        <v>76000</v>
      </c>
      <c r="P26" s="43">
        <v>91200</v>
      </c>
      <c r="Q26" s="13"/>
      <c r="R26" s="623"/>
      <c r="S26" s="36" t="s">
        <v>102</v>
      </c>
      <c r="T26" s="43">
        <v>123000</v>
      </c>
      <c r="U26" s="43">
        <v>127000</v>
      </c>
      <c r="V26" s="43">
        <v>131000</v>
      </c>
      <c r="W26" s="43">
        <v>135000</v>
      </c>
      <c r="X26" s="43">
        <v>139000</v>
      </c>
      <c r="Y26" s="43">
        <v>143000</v>
      </c>
      <c r="Z26" s="43">
        <v>147000</v>
      </c>
      <c r="AB26" s="623"/>
      <c r="AC26" s="36" t="s">
        <v>102</v>
      </c>
      <c r="AD26" s="43">
        <v>48700</v>
      </c>
      <c r="AE26" s="43">
        <v>63300</v>
      </c>
      <c r="AF26" s="43">
        <v>76000</v>
      </c>
      <c r="AG26" s="43">
        <v>91200</v>
      </c>
      <c r="AH26" s="9"/>
    </row>
    <row r="27" spans="1:34" x14ac:dyDescent="0.3">
      <c r="A27" s="623"/>
      <c r="B27" s="36" t="s">
        <v>103</v>
      </c>
      <c r="C27" s="43">
        <v>79000</v>
      </c>
      <c r="D27" s="43">
        <v>81500</v>
      </c>
      <c r="E27" s="43">
        <v>84000</v>
      </c>
      <c r="F27" s="43">
        <v>86500</v>
      </c>
      <c r="G27" s="43">
        <v>89000</v>
      </c>
      <c r="H27" s="43">
        <v>91500</v>
      </c>
      <c r="I27" s="43">
        <v>94000</v>
      </c>
      <c r="J27" s="9"/>
      <c r="K27" s="623"/>
      <c r="L27" s="36" t="s">
        <v>104</v>
      </c>
      <c r="M27" s="43">
        <v>50700</v>
      </c>
      <c r="N27" s="43">
        <v>66000</v>
      </c>
      <c r="O27" s="43">
        <v>79100</v>
      </c>
      <c r="P27" s="43">
        <v>95000</v>
      </c>
      <c r="Q27" s="13"/>
      <c r="R27" s="623"/>
      <c r="S27" s="36" t="s">
        <v>104</v>
      </c>
      <c r="T27" s="43">
        <v>127000</v>
      </c>
      <c r="U27" s="43">
        <v>131000</v>
      </c>
      <c r="V27" s="43">
        <v>135000</v>
      </c>
      <c r="W27" s="43">
        <v>139000</v>
      </c>
      <c r="X27" s="43">
        <v>143000</v>
      </c>
      <c r="Y27" s="43">
        <v>147000</v>
      </c>
      <c r="Z27" s="43">
        <v>151000</v>
      </c>
      <c r="AB27" s="623"/>
      <c r="AC27" s="36" t="s">
        <v>104</v>
      </c>
      <c r="AD27" s="43">
        <v>50700</v>
      </c>
      <c r="AE27" s="43">
        <v>66000</v>
      </c>
      <c r="AF27" s="43">
        <v>79100</v>
      </c>
      <c r="AG27" s="43">
        <v>95000</v>
      </c>
      <c r="AH27" s="9"/>
    </row>
    <row r="28" spans="1:34" x14ac:dyDescent="0.3">
      <c r="A28" s="623"/>
      <c r="B28" s="36" t="s">
        <v>105</v>
      </c>
      <c r="C28" s="43">
        <v>81500</v>
      </c>
      <c r="D28" s="43">
        <v>84000</v>
      </c>
      <c r="E28" s="43">
        <v>86500</v>
      </c>
      <c r="F28" s="43">
        <v>89000</v>
      </c>
      <c r="G28" s="43">
        <v>91500</v>
      </c>
      <c r="H28" s="43">
        <v>94000</v>
      </c>
      <c r="I28" s="43">
        <v>96500</v>
      </c>
      <c r="J28" s="9"/>
      <c r="K28" s="623"/>
      <c r="L28" s="36" t="s">
        <v>106</v>
      </c>
      <c r="M28" s="43">
        <v>52800</v>
      </c>
      <c r="N28" s="43">
        <v>68600</v>
      </c>
      <c r="O28" s="43">
        <v>82300</v>
      </c>
      <c r="P28" s="43">
        <v>98800</v>
      </c>
      <c r="Q28" s="13"/>
      <c r="R28" s="623"/>
      <c r="S28" s="36" t="s">
        <v>106</v>
      </c>
      <c r="T28" s="43">
        <v>131000</v>
      </c>
      <c r="U28" s="43">
        <v>135000</v>
      </c>
      <c r="V28" s="43">
        <v>139000</v>
      </c>
      <c r="W28" s="43">
        <v>143000</v>
      </c>
      <c r="X28" s="43">
        <v>147000</v>
      </c>
      <c r="Y28" s="43">
        <v>151000</v>
      </c>
      <c r="Z28" s="43">
        <v>155000</v>
      </c>
      <c r="AB28" s="623"/>
      <c r="AC28" s="36" t="s">
        <v>106</v>
      </c>
      <c r="AD28" s="43">
        <v>52800</v>
      </c>
      <c r="AE28" s="43">
        <v>68600</v>
      </c>
      <c r="AF28" s="43">
        <v>82300</v>
      </c>
      <c r="AG28" s="43">
        <v>98800</v>
      </c>
      <c r="AH28" s="9"/>
    </row>
    <row r="29" spans="1:34" x14ac:dyDescent="0.3">
      <c r="A29" s="623"/>
      <c r="B29" s="36" t="s">
        <v>107</v>
      </c>
      <c r="C29" s="43">
        <v>84000</v>
      </c>
      <c r="D29" s="43">
        <v>86500</v>
      </c>
      <c r="E29" s="43">
        <v>89000</v>
      </c>
      <c r="F29" s="43">
        <v>91500</v>
      </c>
      <c r="G29" s="43">
        <v>94000</v>
      </c>
      <c r="H29" s="43">
        <v>96500</v>
      </c>
      <c r="I29" s="43">
        <v>99000</v>
      </c>
      <c r="J29" s="9"/>
      <c r="K29" s="623"/>
      <c r="L29" s="36" t="s">
        <v>108</v>
      </c>
      <c r="M29" s="43">
        <v>54800</v>
      </c>
      <c r="N29" s="43">
        <v>71200</v>
      </c>
      <c r="O29" s="43">
        <v>85500</v>
      </c>
      <c r="P29" s="43">
        <v>102600</v>
      </c>
      <c r="Q29" s="13"/>
      <c r="R29" s="623"/>
      <c r="S29" s="36" t="s">
        <v>108</v>
      </c>
      <c r="T29" s="43">
        <v>135000</v>
      </c>
      <c r="U29" s="43">
        <v>139000</v>
      </c>
      <c r="V29" s="43">
        <v>143000</v>
      </c>
      <c r="W29" s="43">
        <v>147000</v>
      </c>
      <c r="X29" s="43">
        <v>151000</v>
      </c>
      <c r="Y29" s="43">
        <v>155000</v>
      </c>
      <c r="Z29" s="43">
        <v>159000</v>
      </c>
      <c r="AB29" s="623"/>
      <c r="AC29" s="36" t="s">
        <v>108</v>
      </c>
      <c r="AD29" s="43">
        <v>54800</v>
      </c>
      <c r="AE29" s="43">
        <v>71200</v>
      </c>
      <c r="AF29" s="43">
        <v>85500</v>
      </c>
      <c r="AG29" s="43">
        <v>102600</v>
      </c>
      <c r="AH29" s="9"/>
    </row>
    <row r="30" spans="1:34" x14ac:dyDescent="0.3">
      <c r="A30" s="623"/>
      <c r="B30" s="36" t="s">
        <v>109</v>
      </c>
      <c r="C30" s="43">
        <v>86500</v>
      </c>
      <c r="D30" s="43">
        <v>89000</v>
      </c>
      <c r="E30" s="43">
        <v>91500</v>
      </c>
      <c r="F30" s="43">
        <v>94000</v>
      </c>
      <c r="G30" s="43">
        <v>96500</v>
      </c>
      <c r="H30" s="43">
        <v>99000</v>
      </c>
      <c r="I30" s="43">
        <v>101500</v>
      </c>
      <c r="J30" s="9"/>
      <c r="K30" s="623"/>
      <c r="L30" s="36" t="s">
        <v>110</v>
      </c>
      <c r="M30" s="43">
        <v>56800</v>
      </c>
      <c r="N30" s="43">
        <v>73900</v>
      </c>
      <c r="O30" s="43">
        <v>88600</v>
      </c>
      <c r="P30" s="43">
        <v>106300</v>
      </c>
      <c r="Q30" s="13"/>
      <c r="R30" s="623"/>
      <c r="S30" s="36" t="s">
        <v>110</v>
      </c>
      <c r="T30" s="43">
        <v>139000</v>
      </c>
      <c r="U30" s="43">
        <v>143000</v>
      </c>
      <c r="V30" s="43">
        <v>147000</v>
      </c>
      <c r="W30" s="43">
        <v>151000</v>
      </c>
      <c r="X30" s="43">
        <v>155000</v>
      </c>
      <c r="Y30" s="43">
        <v>159000</v>
      </c>
      <c r="Z30" s="43">
        <v>163000</v>
      </c>
      <c r="AB30" s="623"/>
      <c r="AC30" s="36" t="s">
        <v>110</v>
      </c>
      <c r="AD30" s="43">
        <v>56800</v>
      </c>
      <c r="AE30" s="43">
        <v>73900</v>
      </c>
      <c r="AF30" s="43">
        <v>88600</v>
      </c>
      <c r="AG30" s="43">
        <v>106300</v>
      </c>
      <c r="AH30" s="9"/>
    </row>
    <row r="31" spans="1:34" x14ac:dyDescent="0.3">
      <c r="A31" s="623"/>
      <c r="B31" s="36" t="s">
        <v>111</v>
      </c>
      <c r="C31" s="43">
        <v>89000</v>
      </c>
      <c r="D31" s="43">
        <v>91500</v>
      </c>
      <c r="E31" s="43">
        <v>94000</v>
      </c>
      <c r="F31" s="43">
        <v>96500</v>
      </c>
      <c r="G31" s="43">
        <v>99000</v>
      </c>
      <c r="H31" s="43">
        <v>101500</v>
      </c>
      <c r="I31" s="43">
        <v>104000</v>
      </c>
      <c r="J31" s="9"/>
      <c r="K31" s="623"/>
      <c r="L31" s="36" t="s">
        <v>112</v>
      </c>
      <c r="M31" s="43">
        <v>58900</v>
      </c>
      <c r="N31" s="43">
        <v>76500</v>
      </c>
      <c r="O31" s="43">
        <v>91800</v>
      </c>
      <c r="P31" s="43">
        <v>110100</v>
      </c>
      <c r="Q31" s="13"/>
      <c r="R31" s="623"/>
      <c r="S31" s="36" t="s">
        <v>112</v>
      </c>
      <c r="T31" s="43">
        <v>143000</v>
      </c>
      <c r="U31" s="43">
        <v>147000</v>
      </c>
      <c r="V31" s="43">
        <v>151000</v>
      </c>
      <c r="W31" s="43">
        <v>155000</v>
      </c>
      <c r="X31" s="43">
        <v>159000</v>
      </c>
      <c r="Y31" s="43">
        <v>163000</v>
      </c>
      <c r="Z31" s="43">
        <v>167000</v>
      </c>
      <c r="AB31" s="623"/>
      <c r="AC31" s="36" t="s">
        <v>112</v>
      </c>
      <c r="AD31" s="43">
        <v>58900</v>
      </c>
      <c r="AE31" s="43">
        <v>76500</v>
      </c>
      <c r="AF31" s="43">
        <v>91800</v>
      </c>
      <c r="AG31" s="43">
        <v>110100</v>
      </c>
      <c r="AH31" s="9"/>
    </row>
    <row r="32" spans="1:34" ht="14.4" thickBot="1" x14ac:dyDescent="0.35">
      <c r="A32" s="10"/>
      <c r="B32" s="10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AB32" s="9"/>
      <c r="AC32" s="9"/>
      <c r="AD32" s="9"/>
      <c r="AE32" s="9"/>
      <c r="AF32" s="9"/>
      <c r="AG32" s="9"/>
      <c r="AH32" s="9"/>
    </row>
    <row r="33" spans="1:34" ht="13.8" customHeight="1" x14ac:dyDescent="0.3">
      <c r="A33" s="10"/>
      <c r="B33" s="10"/>
      <c r="C33" s="9"/>
      <c r="D33" s="9"/>
      <c r="E33" s="9"/>
      <c r="F33" s="9"/>
      <c r="G33" s="9"/>
      <c r="H33" s="9"/>
      <c r="I33" s="9"/>
      <c r="J33" s="9"/>
      <c r="K33" s="9"/>
      <c r="L33" s="609" t="s">
        <v>113</v>
      </c>
      <c r="M33" s="610"/>
      <c r="N33" s="610"/>
      <c r="O33" s="611"/>
      <c r="P33" s="618" t="s">
        <v>114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24"/>
      <c r="AB33" s="35"/>
      <c r="AC33" s="609" t="s">
        <v>113</v>
      </c>
      <c r="AD33" s="610"/>
      <c r="AE33" s="610"/>
      <c r="AF33" s="611"/>
      <c r="AG33" s="618" t="s">
        <v>114</v>
      </c>
      <c r="AH33" s="9"/>
    </row>
    <row r="34" spans="1:34" ht="15" customHeight="1" x14ac:dyDescent="0.3">
      <c r="A34" s="10"/>
      <c r="B34" s="10"/>
      <c r="C34" s="9"/>
      <c r="D34" s="9"/>
      <c r="E34" s="9"/>
      <c r="F34" s="9"/>
      <c r="G34" s="9"/>
      <c r="H34" s="9"/>
      <c r="I34" s="9"/>
      <c r="J34" s="9"/>
      <c r="K34" s="9"/>
      <c r="L34" s="612"/>
      <c r="M34" s="613"/>
      <c r="N34" s="613"/>
      <c r="O34" s="614"/>
      <c r="P34" s="619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24"/>
      <c r="AB34" s="35"/>
      <c r="AC34" s="612"/>
      <c r="AD34" s="613"/>
      <c r="AE34" s="613"/>
      <c r="AF34" s="614"/>
      <c r="AG34" s="619"/>
      <c r="AH34" s="9"/>
    </row>
    <row r="35" spans="1:34" ht="14.4" customHeight="1" thickBot="1" x14ac:dyDescent="0.35">
      <c r="A35" s="10"/>
      <c r="B35" s="10"/>
      <c r="C35" s="9"/>
      <c r="D35" s="9"/>
      <c r="E35" s="9"/>
      <c r="F35" s="9"/>
      <c r="G35" s="9"/>
      <c r="H35" s="9"/>
      <c r="I35" s="9"/>
      <c r="J35" s="9"/>
      <c r="K35" s="9"/>
      <c r="L35" s="615"/>
      <c r="M35" s="616"/>
      <c r="N35" s="616"/>
      <c r="O35" s="617"/>
      <c r="P35" s="620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24"/>
      <c r="AB35" s="35"/>
      <c r="AC35" s="615"/>
      <c r="AD35" s="616"/>
      <c r="AE35" s="616"/>
      <c r="AF35" s="617"/>
      <c r="AG35" s="620"/>
      <c r="AH35" s="9"/>
    </row>
    <row r="36" spans="1:34" x14ac:dyDescent="0.3">
      <c r="A36" s="10"/>
      <c r="B36" s="10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B36" s="9"/>
      <c r="AC36" s="9"/>
      <c r="AD36" s="9"/>
      <c r="AE36" s="9"/>
      <c r="AF36" s="9"/>
      <c r="AG36" s="9"/>
      <c r="AH36" s="9"/>
    </row>
    <row r="37" spans="1:34" x14ac:dyDescent="0.3">
      <c r="A37" s="10"/>
      <c r="B37" s="10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B37" s="9"/>
      <c r="AC37" s="9"/>
      <c r="AD37" s="9"/>
      <c r="AE37" s="9"/>
      <c r="AF37" s="9"/>
      <c r="AG37" s="9"/>
      <c r="AH37" s="9"/>
    </row>
    <row r="38" spans="1:34" x14ac:dyDescent="0.3">
      <c r="A38" s="10"/>
      <c r="B38" s="10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B38" s="9"/>
      <c r="AC38" s="9"/>
      <c r="AD38" s="9"/>
      <c r="AE38" s="9"/>
      <c r="AF38" s="9"/>
      <c r="AG38" s="9"/>
      <c r="AH38" s="9"/>
    </row>
    <row r="39" spans="1:34" x14ac:dyDescent="0.3">
      <c r="A39" s="10"/>
      <c r="B39" s="10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B39" s="9"/>
      <c r="AC39" s="9"/>
      <c r="AD39" s="9"/>
      <c r="AE39" s="9"/>
      <c r="AF39" s="9"/>
      <c r="AG39" s="9"/>
      <c r="AH39" s="9"/>
    </row>
    <row r="40" spans="1:34" x14ac:dyDescent="0.3">
      <c r="A40" s="10"/>
      <c r="B40" s="10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B40" s="9"/>
      <c r="AC40" s="9"/>
      <c r="AD40" s="9"/>
      <c r="AE40" s="9"/>
      <c r="AF40" s="9"/>
      <c r="AG40" s="9"/>
      <c r="AH40" s="9"/>
    </row>
    <row r="41" spans="1:34" x14ac:dyDescent="0.3">
      <c r="A41" s="10"/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B41" s="9"/>
      <c r="AC41" s="9"/>
      <c r="AD41" s="9"/>
      <c r="AE41" s="9"/>
      <c r="AF41" s="9"/>
      <c r="AG41" s="9"/>
      <c r="AH41" s="9"/>
    </row>
    <row r="42" spans="1:34" x14ac:dyDescent="0.3">
      <c r="A42" s="10"/>
      <c r="B42" s="10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B42" s="9"/>
      <c r="AC42" s="9"/>
      <c r="AD42" s="9"/>
      <c r="AE42" s="9"/>
      <c r="AF42" s="9"/>
      <c r="AG42" s="9"/>
      <c r="AH42" s="9"/>
    </row>
    <row r="43" spans="1:34" x14ac:dyDescent="0.3">
      <c r="A43" s="10"/>
      <c r="B43" s="10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B43" s="9"/>
      <c r="AC43" s="9"/>
      <c r="AD43" s="9"/>
      <c r="AE43" s="9"/>
      <c r="AF43" s="9"/>
      <c r="AG43" s="9"/>
      <c r="AH43" s="9"/>
    </row>
    <row r="44" spans="1:34" x14ac:dyDescent="0.3">
      <c r="A44" s="10"/>
      <c r="B44" s="10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B44" s="9"/>
      <c r="AC44" s="9"/>
      <c r="AD44" s="9"/>
      <c r="AE44" s="9"/>
      <c r="AF44" s="9"/>
      <c r="AG44" s="9"/>
      <c r="AH44" s="9"/>
    </row>
    <row r="45" spans="1:34" x14ac:dyDescent="0.3">
      <c r="A45" s="10"/>
      <c r="B45" s="10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B45" s="9"/>
      <c r="AC45" s="9"/>
      <c r="AD45" s="9"/>
      <c r="AE45" s="9"/>
      <c r="AF45" s="9"/>
      <c r="AG45" s="9"/>
      <c r="AH45" s="9"/>
    </row>
  </sheetData>
  <mergeCells count="20">
    <mergeCell ref="A6:A31"/>
    <mergeCell ref="K6:K31"/>
    <mergeCell ref="AB6:AB31"/>
    <mergeCell ref="A1:P1"/>
    <mergeCell ref="R1:AG1"/>
    <mergeCell ref="A2:P2"/>
    <mergeCell ref="R2:AG2"/>
    <mergeCell ref="B3:I3"/>
    <mergeCell ref="L3:P3"/>
    <mergeCell ref="AC3:AG3"/>
    <mergeCell ref="B4:I4"/>
    <mergeCell ref="L4:P4"/>
    <mergeCell ref="S3:Z3"/>
    <mergeCell ref="L33:O35"/>
    <mergeCell ref="P33:P35"/>
    <mergeCell ref="AC33:AF35"/>
    <mergeCell ref="AG33:AG35"/>
    <mergeCell ref="AC4:AG4"/>
    <mergeCell ref="S4:Z4"/>
    <mergeCell ref="R6:R31"/>
  </mergeCells>
  <pageMargins left="0.23622047244094491" right="0.23622047244094491" top="0.74803149606299213" bottom="0.74803149606299213" header="0.31496062992125984" footer="0.31496062992125984"/>
  <pageSetup paperSize="9"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2F285-2867-4729-A794-2F8BF88048A8}">
  <sheetPr>
    <tabColor theme="7"/>
  </sheetPr>
  <dimension ref="A1:N199"/>
  <sheetViews>
    <sheetView workbookViewId="0">
      <selection activeCell="C35" sqref="C35"/>
    </sheetView>
  </sheetViews>
  <sheetFormatPr defaultRowHeight="14.4" x14ac:dyDescent="0.3"/>
  <cols>
    <col min="2" max="2" width="35" customWidth="1"/>
    <col min="4" max="4" width="9.109375" customWidth="1"/>
    <col min="5" max="5" width="8.44140625" customWidth="1"/>
    <col min="6" max="6" width="14.109375" customWidth="1"/>
    <col min="7" max="7" width="8.6640625" customWidth="1"/>
    <col min="8" max="8" width="7.88671875" customWidth="1"/>
    <col min="9" max="9" width="8.44140625" customWidth="1"/>
    <col min="10" max="10" width="9.5546875" customWidth="1"/>
    <col min="11" max="11" width="11.21875" customWidth="1"/>
    <col min="12" max="12" width="11.77734375" customWidth="1"/>
    <col min="13" max="13" width="12.88671875" customWidth="1"/>
    <col min="14" max="14" width="14" customWidth="1"/>
  </cols>
  <sheetData>
    <row r="1" spans="2:10" ht="72" x14ac:dyDescent="0.3">
      <c r="C1" s="395" t="s">
        <v>326</v>
      </c>
      <c r="D1" s="165" t="s">
        <v>218</v>
      </c>
      <c r="E1" s="165" t="s">
        <v>217</v>
      </c>
      <c r="F1" s="167" t="s">
        <v>221</v>
      </c>
      <c r="G1" s="167" t="s">
        <v>222</v>
      </c>
      <c r="H1" s="166" t="s">
        <v>220</v>
      </c>
      <c r="I1" s="396" t="s">
        <v>325</v>
      </c>
      <c r="J1" s="396" t="s">
        <v>327</v>
      </c>
    </row>
    <row r="2" spans="2:10" x14ac:dyDescent="0.3">
      <c r="B2" s="289" t="s">
        <v>129</v>
      </c>
      <c r="C2" s="756">
        <v>52400</v>
      </c>
      <c r="D2">
        <v>9</v>
      </c>
      <c r="E2" s="161">
        <f>F2*G2*15*1985/1000000000</f>
        <v>7.3938768750000001</v>
      </c>
      <c r="F2">
        <v>645</v>
      </c>
      <c r="G2">
        <v>385</v>
      </c>
      <c r="H2" s="164">
        <f>D2-E2</f>
        <v>1.6061231249999999</v>
      </c>
      <c r="I2" s="756">
        <v>78700</v>
      </c>
      <c r="J2">
        <f>I2-C2</f>
        <v>26300</v>
      </c>
    </row>
    <row r="3" spans="2:10" x14ac:dyDescent="0.3">
      <c r="B3" s="757" t="s">
        <v>130</v>
      </c>
      <c r="C3" s="756">
        <v>39200</v>
      </c>
      <c r="D3">
        <v>8</v>
      </c>
      <c r="E3" s="161">
        <f t="shared" ref="E3:E15" si="0">F3*G3*15*1985/1000000000</f>
        <v>7.4322866249999997</v>
      </c>
      <c r="F3">
        <v>645</v>
      </c>
      <c r="G3">
        <v>387</v>
      </c>
      <c r="H3" s="164">
        <f t="shared" ref="H3:H16" si="1">D3-E3</f>
        <v>0.5677133750000003</v>
      </c>
      <c r="I3" s="756">
        <v>58800</v>
      </c>
      <c r="J3">
        <f t="shared" ref="J3:J16" si="2">I3-C3</f>
        <v>19600</v>
      </c>
    </row>
    <row r="4" spans="2:10" x14ac:dyDescent="0.3">
      <c r="B4" t="s">
        <v>131</v>
      </c>
      <c r="C4" s="756">
        <v>39200</v>
      </c>
      <c r="D4">
        <v>7.5</v>
      </c>
      <c r="E4" s="161">
        <f t="shared" si="0"/>
        <v>7.0865691000000002</v>
      </c>
      <c r="F4">
        <v>598</v>
      </c>
      <c r="G4">
        <v>398</v>
      </c>
      <c r="H4" s="164">
        <f t="shared" si="1"/>
        <v>0.41343089999999982</v>
      </c>
      <c r="I4" s="756">
        <v>58800</v>
      </c>
      <c r="J4">
        <f t="shared" si="2"/>
        <v>19600</v>
      </c>
    </row>
    <row r="5" spans="2:10" x14ac:dyDescent="0.3">
      <c r="B5" t="s">
        <v>132</v>
      </c>
      <c r="C5" s="756">
        <v>34100</v>
      </c>
      <c r="D5">
        <v>5.5</v>
      </c>
      <c r="E5" s="161">
        <f t="shared" si="0"/>
        <v>5.1279993749999999</v>
      </c>
      <c r="F5">
        <v>415</v>
      </c>
      <c r="G5">
        <v>415</v>
      </c>
      <c r="H5" s="164">
        <f t="shared" si="1"/>
        <v>0.37200062500000008</v>
      </c>
      <c r="I5" s="756">
        <v>51100</v>
      </c>
      <c r="J5">
        <f t="shared" si="2"/>
        <v>17000</v>
      </c>
    </row>
    <row r="6" spans="2:10" x14ac:dyDescent="0.3">
      <c r="B6" t="s">
        <v>20</v>
      </c>
      <c r="C6" s="756">
        <v>26300</v>
      </c>
      <c r="D6">
        <v>4.5</v>
      </c>
      <c r="E6" s="161">
        <f t="shared" si="0"/>
        <v>5.2523099999999996</v>
      </c>
      <c r="F6">
        <v>420</v>
      </c>
      <c r="G6">
        <v>420</v>
      </c>
      <c r="H6" s="164">
        <v>0</v>
      </c>
      <c r="I6" s="756">
        <v>39400</v>
      </c>
      <c r="J6">
        <f t="shared" si="2"/>
        <v>13100</v>
      </c>
    </row>
    <row r="7" spans="2:10" x14ac:dyDescent="0.3">
      <c r="B7" t="s">
        <v>133</v>
      </c>
      <c r="C7" s="756">
        <v>30000</v>
      </c>
      <c r="D7">
        <v>4.9000000000000004</v>
      </c>
      <c r="E7" s="161">
        <f t="shared" si="0"/>
        <v>5.2523099999999996</v>
      </c>
      <c r="F7">
        <v>420</v>
      </c>
      <c r="G7">
        <v>420</v>
      </c>
      <c r="H7" s="164">
        <v>0</v>
      </c>
      <c r="I7" s="756">
        <v>45000</v>
      </c>
      <c r="J7">
        <f t="shared" si="2"/>
        <v>15000</v>
      </c>
    </row>
    <row r="8" spans="2:10" x14ac:dyDescent="0.3">
      <c r="B8" t="s">
        <v>134</v>
      </c>
      <c r="C8" s="756">
        <v>34100</v>
      </c>
      <c r="D8">
        <v>6</v>
      </c>
      <c r="E8" s="161">
        <f t="shared" si="0"/>
        <v>6.5505000000000004</v>
      </c>
      <c r="F8">
        <v>550</v>
      </c>
      <c r="G8">
        <v>400</v>
      </c>
      <c r="H8" s="164">
        <v>0</v>
      </c>
      <c r="I8" s="756">
        <v>51100</v>
      </c>
      <c r="J8">
        <f t="shared" si="2"/>
        <v>17000</v>
      </c>
    </row>
    <row r="9" spans="2:10" x14ac:dyDescent="0.3">
      <c r="B9" s="289" t="s">
        <v>135</v>
      </c>
      <c r="C9" s="756">
        <v>30000</v>
      </c>
      <c r="D9">
        <v>6</v>
      </c>
      <c r="E9" s="161">
        <f t="shared" si="0"/>
        <v>5.2523099999999996</v>
      </c>
      <c r="F9">
        <v>420</v>
      </c>
      <c r="G9">
        <v>420</v>
      </c>
      <c r="H9" s="164">
        <v>0</v>
      </c>
      <c r="I9" s="756">
        <v>45000</v>
      </c>
      <c r="J9">
        <f t="shared" si="2"/>
        <v>15000</v>
      </c>
    </row>
    <row r="10" spans="2:10" x14ac:dyDescent="0.3">
      <c r="B10" t="s">
        <v>136</v>
      </c>
      <c r="C10" s="756">
        <v>30000</v>
      </c>
      <c r="D10">
        <v>4</v>
      </c>
      <c r="E10" s="161">
        <f t="shared" si="0"/>
        <v>5.2523099999999996</v>
      </c>
      <c r="F10">
        <v>420</v>
      </c>
      <c r="G10">
        <v>420</v>
      </c>
      <c r="H10" s="164">
        <v>0</v>
      </c>
      <c r="I10" s="756">
        <v>45000</v>
      </c>
      <c r="J10">
        <f t="shared" si="2"/>
        <v>15000</v>
      </c>
    </row>
    <row r="11" spans="2:10" x14ac:dyDescent="0.3">
      <c r="B11" t="s">
        <v>137</v>
      </c>
      <c r="C11" s="756">
        <v>34100</v>
      </c>
      <c r="D11">
        <v>7</v>
      </c>
      <c r="E11" s="161">
        <f t="shared" si="0"/>
        <v>6.1664025000000002</v>
      </c>
      <c r="F11">
        <v>545</v>
      </c>
      <c r="G11">
        <v>380</v>
      </c>
      <c r="H11" s="164">
        <f t="shared" si="1"/>
        <v>0.83359749999999977</v>
      </c>
      <c r="I11" s="756">
        <v>51100</v>
      </c>
      <c r="J11">
        <f t="shared" si="2"/>
        <v>17000</v>
      </c>
    </row>
    <row r="12" spans="2:10" x14ac:dyDescent="0.3">
      <c r="B12" t="s">
        <v>138</v>
      </c>
      <c r="C12" s="756">
        <v>39200</v>
      </c>
      <c r="D12">
        <v>9</v>
      </c>
      <c r="E12" s="161">
        <f t="shared" si="0"/>
        <v>8.8967700000000001</v>
      </c>
      <c r="F12">
        <v>747</v>
      </c>
      <c r="G12">
        <v>400</v>
      </c>
      <c r="H12" s="164">
        <f t="shared" si="1"/>
        <v>0.10322999999999993</v>
      </c>
      <c r="I12" s="756">
        <v>58800</v>
      </c>
      <c r="J12">
        <f t="shared" si="2"/>
        <v>19600</v>
      </c>
    </row>
    <row r="13" spans="2:10" x14ac:dyDescent="0.3">
      <c r="B13" t="s">
        <v>139</v>
      </c>
      <c r="C13" s="756">
        <v>34100</v>
      </c>
      <c r="D13">
        <v>5</v>
      </c>
      <c r="E13" s="161">
        <f t="shared" si="0"/>
        <v>6.5505000000000004</v>
      </c>
      <c r="F13">
        <v>550</v>
      </c>
      <c r="G13">
        <v>400</v>
      </c>
      <c r="H13" s="164">
        <v>0</v>
      </c>
      <c r="I13" s="756">
        <v>51100</v>
      </c>
      <c r="J13">
        <f t="shared" si="2"/>
        <v>17000</v>
      </c>
    </row>
    <row r="14" spans="2:10" x14ac:dyDescent="0.3">
      <c r="B14" t="s">
        <v>140</v>
      </c>
      <c r="C14" s="756">
        <v>34200</v>
      </c>
      <c r="D14">
        <v>13.5</v>
      </c>
      <c r="E14" s="161">
        <f t="shared" si="0"/>
        <v>6.0852656249999999</v>
      </c>
      <c r="F14">
        <v>545</v>
      </c>
      <c r="G14">
        <v>375</v>
      </c>
      <c r="H14" s="164">
        <f t="shared" si="1"/>
        <v>7.4147343750000001</v>
      </c>
      <c r="I14" s="756">
        <v>51200</v>
      </c>
      <c r="J14">
        <f t="shared" si="2"/>
        <v>17000</v>
      </c>
    </row>
    <row r="15" spans="2:10" x14ac:dyDescent="0.3">
      <c r="B15" t="s">
        <v>141</v>
      </c>
      <c r="C15" s="756">
        <v>39200</v>
      </c>
      <c r="D15">
        <v>8</v>
      </c>
      <c r="E15" s="161">
        <f t="shared" si="0"/>
        <v>7.1459999999999999</v>
      </c>
      <c r="F15">
        <v>600</v>
      </c>
      <c r="G15">
        <v>400</v>
      </c>
      <c r="H15" s="164">
        <f t="shared" si="1"/>
        <v>0.85400000000000009</v>
      </c>
      <c r="I15" s="756">
        <v>58800</v>
      </c>
      <c r="J15">
        <f t="shared" si="2"/>
        <v>19600</v>
      </c>
    </row>
    <row r="16" spans="2:10" x14ac:dyDescent="0.3">
      <c r="B16" t="s">
        <v>24</v>
      </c>
      <c r="C16">
        <v>0</v>
      </c>
      <c r="D16">
        <v>0</v>
      </c>
      <c r="E16">
        <v>0</v>
      </c>
      <c r="H16" s="164">
        <f t="shared" si="1"/>
        <v>0</v>
      </c>
      <c r="J16">
        <f t="shared" si="2"/>
        <v>0</v>
      </c>
    </row>
    <row r="19" spans="2:4" x14ac:dyDescent="0.3">
      <c r="B19" s="145" t="s">
        <v>190</v>
      </c>
      <c r="C19" s="756">
        <v>3700</v>
      </c>
    </row>
    <row r="20" spans="2:4" x14ac:dyDescent="0.3">
      <c r="B20" s="145" t="s">
        <v>191</v>
      </c>
      <c r="C20" s="756">
        <v>5600</v>
      </c>
    </row>
    <row r="21" spans="2:4" x14ac:dyDescent="0.3">
      <c r="B21" s="145" t="s">
        <v>192</v>
      </c>
      <c r="C21" s="756">
        <v>10100</v>
      </c>
    </row>
    <row r="22" spans="2:4" x14ac:dyDescent="0.3">
      <c r="B22" s="145" t="s">
        <v>193</v>
      </c>
      <c r="C22" s="756">
        <v>12100</v>
      </c>
    </row>
    <row r="23" spans="2:4" x14ac:dyDescent="0.3">
      <c r="B23" s="145" t="s">
        <v>195</v>
      </c>
      <c r="C23" s="756">
        <v>10100</v>
      </c>
    </row>
    <row r="24" spans="2:4" x14ac:dyDescent="0.3">
      <c r="B24" s="145" t="s">
        <v>194</v>
      </c>
      <c r="C24" s="756">
        <v>12100</v>
      </c>
    </row>
    <row r="25" spans="2:4" x14ac:dyDescent="0.3">
      <c r="B25" s="146"/>
    </row>
    <row r="27" spans="2:4" x14ac:dyDescent="0.3">
      <c r="B27" s="51" t="s">
        <v>151</v>
      </c>
      <c r="C27">
        <v>0</v>
      </c>
    </row>
    <row r="28" spans="2:4" x14ac:dyDescent="0.3">
      <c r="B28" s="51" t="s">
        <v>152</v>
      </c>
      <c r="C28" s="756">
        <v>9500</v>
      </c>
    </row>
    <row r="30" spans="2:4" x14ac:dyDescent="0.3">
      <c r="B30" s="289" t="s">
        <v>153</v>
      </c>
      <c r="C30" s="756">
        <v>6700</v>
      </c>
      <c r="D30" s="757" t="s">
        <v>334</v>
      </c>
    </row>
    <row r="31" spans="2:4" x14ac:dyDescent="0.3">
      <c r="B31" s="289" t="s">
        <v>154</v>
      </c>
      <c r="C31" s="756">
        <v>9900</v>
      </c>
      <c r="D31" s="757" t="s">
        <v>334</v>
      </c>
    </row>
    <row r="32" spans="2:4" x14ac:dyDescent="0.3">
      <c r="B32" s="51" t="s">
        <v>24</v>
      </c>
      <c r="C32">
        <v>0</v>
      </c>
    </row>
    <row r="34" spans="2:4" x14ac:dyDescent="0.3">
      <c r="B34" s="51" t="s">
        <v>18</v>
      </c>
    </row>
    <row r="35" spans="2:4" x14ac:dyDescent="0.3">
      <c r="B35" s="51" t="s">
        <v>155</v>
      </c>
      <c r="C35">
        <f>'РАСЧЕТ COSTA старый'!C9*1.5-'РАСЧЕТ COSTA старый'!C9</f>
        <v>15000</v>
      </c>
    </row>
    <row r="37" spans="2:4" x14ac:dyDescent="0.3">
      <c r="B37" s="51" t="s">
        <v>18</v>
      </c>
    </row>
    <row r="38" spans="2:4" x14ac:dyDescent="0.3">
      <c r="B38" s="51" t="s">
        <v>155</v>
      </c>
      <c r="C38">
        <f>'РАСЧЕТ COSTA старый'!C14*1.5-'РАСЧЕТ COSTA старый'!C14</f>
        <v>0</v>
      </c>
    </row>
    <row r="40" spans="2:4" x14ac:dyDescent="0.3">
      <c r="B40" s="51" t="s">
        <v>18</v>
      </c>
    </row>
    <row r="41" spans="2:4" x14ac:dyDescent="0.3">
      <c r="B41" s="289" t="s">
        <v>155</v>
      </c>
      <c r="C41">
        <f>'РАСЧЕТ COSTA старый'!C19*1.5-'РАСЧЕТ COSTA старый'!C19</f>
        <v>0</v>
      </c>
    </row>
    <row r="43" spans="2:4" x14ac:dyDescent="0.3">
      <c r="B43" s="65" t="s">
        <v>175</v>
      </c>
      <c r="C43">
        <v>500</v>
      </c>
      <c r="D43">
        <v>340</v>
      </c>
    </row>
    <row r="44" spans="2:4" x14ac:dyDescent="0.3">
      <c r="B44" s="6" t="s">
        <v>8</v>
      </c>
      <c r="C44">
        <v>520</v>
      </c>
      <c r="D44">
        <v>360</v>
      </c>
    </row>
    <row r="45" spans="2:4" x14ac:dyDescent="0.3">
      <c r="B45" s="6" t="s">
        <v>10</v>
      </c>
      <c r="C45">
        <v>520</v>
      </c>
      <c r="D45">
        <v>360</v>
      </c>
    </row>
    <row r="46" spans="2:4" x14ac:dyDescent="0.3">
      <c r="B46" s="6" t="s">
        <v>9</v>
      </c>
      <c r="C46">
        <v>520</v>
      </c>
      <c r="D46">
        <v>360</v>
      </c>
    </row>
    <row r="47" spans="2:4" x14ac:dyDescent="0.3">
      <c r="B47" s="6" t="s">
        <v>11</v>
      </c>
      <c r="C47">
        <v>520</v>
      </c>
      <c r="D47">
        <v>360</v>
      </c>
    </row>
    <row r="48" spans="2:4" x14ac:dyDescent="0.3">
      <c r="B48" s="6" t="s">
        <v>13</v>
      </c>
      <c r="C48">
        <v>520</v>
      </c>
      <c r="D48">
        <v>360</v>
      </c>
    </row>
    <row r="49" spans="2:5" x14ac:dyDescent="0.3">
      <c r="B49" s="6" t="s">
        <v>12</v>
      </c>
      <c r="C49">
        <v>520</v>
      </c>
      <c r="D49">
        <v>360</v>
      </c>
    </row>
    <row r="51" spans="2:5" x14ac:dyDescent="0.3">
      <c r="B51" s="108" t="s">
        <v>205</v>
      </c>
    </row>
    <row r="52" spans="2:5" x14ac:dyDescent="0.3">
      <c r="B52" s="108" t="s">
        <v>24</v>
      </c>
    </row>
    <row r="54" spans="2:5" x14ac:dyDescent="0.3">
      <c r="B54" s="159" t="s">
        <v>211</v>
      </c>
      <c r="C54">
        <v>720</v>
      </c>
      <c r="D54">
        <v>380</v>
      </c>
    </row>
    <row r="55" spans="2:5" x14ac:dyDescent="0.3">
      <c r="B55" s="6" t="s">
        <v>212</v>
      </c>
      <c r="C55">
        <v>720</v>
      </c>
      <c r="D55">
        <v>360</v>
      </c>
    </row>
    <row r="56" spans="2:5" x14ac:dyDescent="0.3">
      <c r="B56" s="6" t="s">
        <v>213</v>
      </c>
      <c r="C56">
        <v>720</v>
      </c>
      <c r="D56">
        <v>360</v>
      </c>
    </row>
    <row r="58" spans="2:5" x14ac:dyDescent="0.3">
      <c r="B58" s="162" t="s">
        <v>223</v>
      </c>
      <c r="D58" s="162" t="s">
        <v>223</v>
      </c>
    </row>
    <row r="59" spans="2:5" x14ac:dyDescent="0.3">
      <c r="B59" t="s">
        <v>224</v>
      </c>
      <c r="D59" t="s">
        <v>224</v>
      </c>
    </row>
    <row r="60" spans="2:5" x14ac:dyDescent="0.3">
      <c r="B60" t="s">
        <v>225</v>
      </c>
      <c r="D60" s="162" t="s">
        <v>24</v>
      </c>
    </row>
    <row r="61" spans="2:5" x14ac:dyDescent="0.3">
      <c r="B61" s="162" t="s">
        <v>24</v>
      </c>
    </row>
    <row r="63" spans="2:5" x14ac:dyDescent="0.3">
      <c r="B63">
        <v>1</v>
      </c>
      <c r="C63">
        <v>1</v>
      </c>
      <c r="E63">
        <v>0</v>
      </c>
    </row>
    <row r="64" spans="2:5" x14ac:dyDescent="0.3">
      <c r="B64">
        <v>2</v>
      </c>
      <c r="C64">
        <v>0</v>
      </c>
      <c r="E64">
        <v>1</v>
      </c>
    </row>
    <row r="65" spans="1:14" x14ac:dyDescent="0.3">
      <c r="B65" s="171">
        <v>0</v>
      </c>
      <c r="E65">
        <v>2</v>
      </c>
    </row>
    <row r="67" spans="1:14" x14ac:dyDescent="0.3">
      <c r="B67" s="294">
        <v>2100</v>
      </c>
    </row>
    <row r="68" spans="1:14" x14ac:dyDescent="0.3">
      <c r="B68" s="175">
        <v>0</v>
      </c>
      <c r="I68">
        <v>8</v>
      </c>
      <c r="J68">
        <v>9</v>
      </c>
      <c r="K68">
        <v>10</v>
      </c>
      <c r="L68">
        <v>11</v>
      </c>
      <c r="M68">
        <v>12</v>
      </c>
      <c r="N68">
        <v>13</v>
      </c>
    </row>
    <row r="69" spans="1:14" x14ac:dyDescent="0.3">
      <c r="B69" s="175"/>
      <c r="C69" s="347" t="s">
        <v>308</v>
      </c>
      <c r="D69" s="175"/>
      <c r="E69" s="175"/>
      <c r="F69" s="175"/>
      <c r="G69" s="175"/>
      <c r="H69" s="175"/>
      <c r="I69" s="346" t="s">
        <v>320</v>
      </c>
      <c r="J69" s="175"/>
      <c r="K69" s="175"/>
    </row>
    <row r="70" spans="1:14" x14ac:dyDescent="0.3">
      <c r="A70" t="s">
        <v>316</v>
      </c>
      <c r="B70" s="292" t="s">
        <v>252</v>
      </c>
      <c r="C70" s="306" t="s">
        <v>18</v>
      </c>
      <c r="D70" s="758" t="s">
        <v>155</v>
      </c>
      <c r="E70" s="343" t="s">
        <v>319</v>
      </c>
      <c r="F70" s="293" t="s">
        <v>253</v>
      </c>
      <c r="G70" s="307" t="s">
        <v>153</v>
      </c>
      <c r="H70" s="308" t="s">
        <v>154</v>
      </c>
      <c r="I70" s="306" t="s">
        <v>18</v>
      </c>
      <c r="J70" s="758" t="s">
        <v>155</v>
      </c>
      <c r="K70" s="343" t="s">
        <v>319</v>
      </c>
      <c r="L70" s="293" t="s">
        <v>253</v>
      </c>
      <c r="M70" s="307" t="s">
        <v>153</v>
      </c>
      <c r="N70" s="308" t="s">
        <v>154</v>
      </c>
    </row>
    <row r="71" spans="1:14" x14ac:dyDescent="0.3">
      <c r="A71" t="s">
        <v>317</v>
      </c>
      <c r="B71" s="290" t="s">
        <v>250</v>
      </c>
      <c r="C71" s="294">
        <v>34600</v>
      </c>
      <c r="D71" s="290">
        <f>E71-C71</f>
        <v>17300</v>
      </c>
      <c r="E71" s="294">
        <v>51900</v>
      </c>
      <c r="F71" s="294" t="s">
        <v>251</v>
      </c>
      <c r="G71" s="294">
        <v>6700</v>
      </c>
      <c r="H71" s="294">
        <v>9900</v>
      </c>
      <c r="I71" s="294">
        <v>28600</v>
      </c>
      <c r="J71" s="344">
        <f>K71-I71</f>
        <v>8600</v>
      </c>
      <c r="K71" s="294">
        <v>37200</v>
      </c>
      <c r="L71" s="294" t="s">
        <v>251</v>
      </c>
      <c r="M71" s="294">
        <v>6000</v>
      </c>
      <c r="N71" s="294">
        <v>7800</v>
      </c>
    </row>
    <row r="72" spans="1:14" x14ac:dyDescent="0.3">
      <c r="A72" s="341" t="s">
        <v>318</v>
      </c>
      <c r="B72" s="290" t="s">
        <v>254</v>
      </c>
      <c r="C72" s="294">
        <v>63600</v>
      </c>
      <c r="D72" s="290">
        <f t="shared" ref="D72:D105" si="3">E72-C72</f>
        <v>31800</v>
      </c>
      <c r="E72" s="294">
        <v>95400</v>
      </c>
      <c r="F72" s="294" t="s">
        <v>251</v>
      </c>
      <c r="G72" s="294">
        <v>6700</v>
      </c>
      <c r="H72" s="294">
        <v>9900</v>
      </c>
      <c r="I72" s="759" t="s">
        <v>322</v>
      </c>
      <c r="J72" s="344">
        <v>0</v>
      </c>
      <c r="K72" s="756">
        <v>0</v>
      </c>
      <c r="L72" s="294" t="s">
        <v>251</v>
      </c>
      <c r="M72" s="291">
        <v>0</v>
      </c>
      <c r="N72" s="290">
        <v>0</v>
      </c>
    </row>
    <row r="73" spans="1:14" x14ac:dyDescent="0.3">
      <c r="B73" s="350" t="s">
        <v>255</v>
      </c>
      <c r="C73" s="294">
        <v>122900</v>
      </c>
      <c r="D73" s="350">
        <f t="shared" si="3"/>
        <v>61400</v>
      </c>
      <c r="E73" s="294">
        <v>184300</v>
      </c>
      <c r="F73" s="294" t="s">
        <v>256</v>
      </c>
      <c r="G73" s="294">
        <v>2900</v>
      </c>
      <c r="H73" s="294">
        <v>2900</v>
      </c>
      <c r="I73" s="759" t="s">
        <v>322</v>
      </c>
      <c r="J73" s="350">
        <v>0</v>
      </c>
      <c r="K73" s="294">
        <v>0</v>
      </c>
      <c r="L73" s="294" t="s">
        <v>256</v>
      </c>
      <c r="M73" s="350">
        <v>0</v>
      </c>
      <c r="N73" s="350">
        <v>0</v>
      </c>
    </row>
    <row r="74" spans="1:14" x14ac:dyDescent="0.3">
      <c r="B74" s="350" t="s">
        <v>257</v>
      </c>
      <c r="C74" s="294">
        <v>39200</v>
      </c>
      <c r="D74" s="350">
        <f t="shared" si="3"/>
        <v>19600</v>
      </c>
      <c r="E74" s="294">
        <v>58800</v>
      </c>
      <c r="F74" s="294" t="s">
        <v>251</v>
      </c>
      <c r="G74" s="294">
        <v>6700</v>
      </c>
      <c r="H74" s="294">
        <v>9900</v>
      </c>
      <c r="I74" s="294">
        <v>33000</v>
      </c>
      <c r="J74" s="350">
        <f t="shared" ref="J74:J105" si="4">K74-I74</f>
        <v>10000</v>
      </c>
      <c r="K74" s="294">
        <v>43000</v>
      </c>
      <c r="L74" s="294" t="s">
        <v>251</v>
      </c>
      <c r="M74" s="294">
        <v>6000</v>
      </c>
      <c r="N74" s="294">
        <v>7800</v>
      </c>
    </row>
    <row r="75" spans="1:14" x14ac:dyDescent="0.3">
      <c r="B75" s="350" t="s">
        <v>258</v>
      </c>
      <c r="C75" s="294">
        <v>39200</v>
      </c>
      <c r="D75" s="350">
        <f t="shared" si="3"/>
        <v>19600</v>
      </c>
      <c r="E75" s="294">
        <v>58800</v>
      </c>
      <c r="F75" s="294" t="s">
        <v>259</v>
      </c>
      <c r="G75" s="294">
        <v>6700</v>
      </c>
      <c r="H75" s="294">
        <v>9900</v>
      </c>
      <c r="I75" s="294">
        <v>33000</v>
      </c>
      <c r="J75" s="350">
        <f t="shared" si="4"/>
        <v>10000</v>
      </c>
      <c r="K75" s="294">
        <v>43000</v>
      </c>
      <c r="L75" s="294" t="s">
        <v>259</v>
      </c>
      <c r="M75" s="294">
        <v>6000</v>
      </c>
      <c r="N75" s="294">
        <v>7800</v>
      </c>
    </row>
    <row r="76" spans="1:14" x14ac:dyDescent="0.3">
      <c r="B76" s="350" t="s">
        <v>260</v>
      </c>
      <c r="C76" s="294">
        <v>45100</v>
      </c>
      <c r="D76" s="350">
        <f t="shared" si="3"/>
        <v>22600</v>
      </c>
      <c r="E76" s="294">
        <v>67700</v>
      </c>
      <c r="F76" s="294" t="s">
        <v>251</v>
      </c>
      <c r="G76" s="294">
        <v>6700</v>
      </c>
      <c r="H76" s="294">
        <v>9900</v>
      </c>
      <c r="I76" s="294">
        <v>37000</v>
      </c>
      <c r="J76" s="350">
        <f t="shared" si="4"/>
        <v>11100</v>
      </c>
      <c r="K76" s="294">
        <v>48100</v>
      </c>
      <c r="L76" s="294" t="s">
        <v>251</v>
      </c>
      <c r="M76" s="294">
        <v>6000</v>
      </c>
      <c r="N76" s="294">
        <v>7800</v>
      </c>
    </row>
    <row r="77" spans="1:14" x14ac:dyDescent="0.3">
      <c r="B77" s="350" t="s">
        <v>261</v>
      </c>
      <c r="C77" s="294">
        <v>45100</v>
      </c>
      <c r="D77" s="350">
        <f t="shared" si="3"/>
        <v>22600</v>
      </c>
      <c r="E77" s="294">
        <v>67700</v>
      </c>
      <c r="F77" s="294" t="s">
        <v>251</v>
      </c>
      <c r="G77" s="294">
        <v>6700</v>
      </c>
      <c r="H77" s="294">
        <v>9900</v>
      </c>
      <c r="I77" s="294">
        <v>37000</v>
      </c>
      <c r="J77" s="350">
        <f t="shared" si="4"/>
        <v>11100</v>
      </c>
      <c r="K77" s="294">
        <v>48100</v>
      </c>
      <c r="L77" s="294" t="s">
        <v>251</v>
      </c>
      <c r="M77" s="294">
        <v>6000</v>
      </c>
      <c r="N77" s="294">
        <v>7800</v>
      </c>
    </row>
    <row r="78" spans="1:14" x14ac:dyDescent="0.3">
      <c r="B78" s="350" t="s">
        <v>262</v>
      </c>
      <c r="C78" s="294">
        <v>45100</v>
      </c>
      <c r="D78" s="350">
        <f t="shared" si="3"/>
        <v>22600</v>
      </c>
      <c r="E78" s="294">
        <v>67700</v>
      </c>
      <c r="F78" s="294" t="s">
        <v>251</v>
      </c>
      <c r="G78" s="294">
        <v>6700</v>
      </c>
      <c r="H78" s="294">
        <v>9900</v>
      </c>
      <c r="I78" s="294">
        <v>37000</v>
      </c>
      <c r="J78" s="350">
        <f t="shared" si="4"/>
        <v>11100</v>
      </c>
      <c r="K78" s="294">
        <v>48100</v>
      </c>
      <c r="L78" s="294" t="s">
        <v>251</v>
      </c>
      <c r="M78" s="294">
        <v>6000</v>
      </c>
      <c r="N78" s="294">
        <v>7800</v>
      </c>
    </row>
    <row r="79" spans="1:14" x14ac:dyDescent="0.3">
      <c r="B79" s="350" t="s">
        <v>263</v>
      </c>
      <c r="C79" s="294">
        <v>37200</v>
      </c>
      <c r="D79" s="350">
        <f t="shared" si="3"/>
        <v>18500</v>
      </c>
      <c r="E79" s="294">
        <v>55700</v>
      </c>
      <c r="F79" s="294" t="s">
        <v>251</v>
      </c>
      <c r="G79" s="294">
        <v>6700</v>
      </c>
      <c r="H79" s="294">
        <v>9900</v>
      </c>
      <c r="I79" s="294">
        <v>29600</v>
      </c>
      <c r="J79" s="350">
        <f t="shared" si="4"/>
        <v>8800</v>
      </c>
      <c r="K79" s="294">
        <v>38400</v>
      </c>
      <c r="L79" s="294" t="s">
        <v>251</v>
      </c>
      <c r="M79" s="294">
        <v>6000</v>
      </c>
      <c r="N79" s="294">
        <v>7800</v>
      </c>
    </row>
    <row r="80" spans="1:14" x14ac:dyDescent="0.3">
      <c r="B80" s="350" t="s">
        <v>264</v>
      </c>
      <c r="C80" s="294">
        <v>39700</v>
      </c>
      <c r="D80" s="350">
        <f t="shared" si="3"/>
        <v>19900</v>
      </c>
      <c r="E80" s="294">
        <v>59600</v>
      </c>
      <c r="F80" s="294" t="s">
        <v>265</v>
      </c>
      <c r="G80" s="294">
        <v>6700</v>
      </c>
      <c r="H80" s="294">
        <v>9900</v>
      </c>
      <c r="I80" s="294">
        <v>31500</v>
      </c>
      <c r="J80" s="350">
        <f t="shared" si="4"/>
        <v>9500</v>
      </c>
      <c r="K80" s="294">
        <v>41000</v>
      </c>
      <c r="L80" s="294" t="s">
        <v>251</v>
      </c>
      <c r="M80" s="294">
        <v>6000</v>
      </c>
      <c r="N80" s="294">
        <v>7800</v>
      </c>
    </row>
    <row r="81" spans="2:14" x14ac:dyDescent="0.3">
      <c r="B81" s="350" t="s">
        <v>266</v>
      </c>
      <c r="C81" s="294">
        <v>39000</v>
      </c>
      <c r="D81" s="350">
        <f t="shared" si="3"/>
        <v>19500</v>
      </c>
      <c r="E81" s="294">
        <v>58500</v>
      </c>
      <c r="F81" s="294" t="s">
        <v>256</v>
      </c>
      <c r="G81" s="294">
        <v>2900</v>
      </c>
      <c r="H81" s="294">
        <v>2900</v>
      </c>
      <c r="I81" s="294">
        <v>31000</v>
      </c>
      <c r="J81" s="350">
        <f t="shared" si="4"/>
        <v>9400</v>
      </c>
      <c r="K81" s="294">
        <v>40400</v>
      </c>
      <c r="L81" s="294" t="s">
        <v>256</v>
      </c>
      <c r="M81" s="294">
        <v>2900</v>
      </c>
      <c r="N81" s="294">
        <v>2900</v>
      </c>
    </row>
    <row r="82" spans="2:14" x14ac:dyDescent="0.3">
      <c r="B82" s="350" t="s">
        <v>267</v>
      </c>
      <c r="C82" s="294">
        <v>41700</v>
      </c>
      <c r="D82" s="350">
        <f t="shared" si="3"/>
        <v>20900</v>
      </c>
      <c r="E82" s="294">
        <v>62600</v>
      </c>
      <c r="F82" s="294" t="s">
        <v>256</v>
      </c>
      <c r="G82" s="294">
        <v>2900</v>
      </c>
      <c r="H82" s="294">
        <v>2900</v>
      </c>
      <c r="I82" s="294">
        <v>33100</v>
      </c>
      <c r="J82" s="350">
        <f t="shared" si="4"/>
        <v>10000</v>
      </c>
      <c r="K82" s="294">
        <v>43100</v>
      </c>
      <c r="L82" s="294" t="s">
        <v>256</v>
      </c>
      <c r="M82" s="294">
        <v>2900</v>
      </c>
      <c r="N82" s="294">
        <v>2900</v>
      </c>
    </row>
    <row r="83" spans="2:14" x14ac:dyDescent="0.3">
      <c r="B83" s="350" t="s">
        <v>268</v>
      </c>
      <c r="C83" s="294">
        <v>39000</v>
      </c>
      <c r="D83" s="350">
        <f t="shared" si="3"/>
        <v>19500</v>
      </c>
      <c r="E83" s="294">
        <v>58500</v>
      </c>
      <c r="F83" s="294" t="s">
        <v>256</v>
      </c>
      <c r="G83" s="294">
        <v>2900</v>
      </c>
      <c r="H83" s="294">
        <v>2900</v>
      </c>
      <c r="I83" s="294">
        <v>31000</v>
      </c>
      <c r="J83" s="350">
        <f t="shared" si="4"/>
        <v>9400</v>
      </c>
      <c r="K83" s="294">
        <v>40400</v>
      </c>
      <c r="L83" s="294" t="s">
        <v>256</v>
      </c>
      <c r="M83" s="294">
        <v>2900</v>
      </c>
      <c r="N83" s="294">
        <v>2900</v>
      </c>
    </row>
    <row r="84" spans="2:14" x14ac:dyDescent="0.3">
      <c r="B84" s="350" t="s">
        <v>269</v>
      </c>
      <c r="C84" s="294">
        <v>41700</v>
      </c>
      <c r="D84" s="350">
        <f t="shared" si="3"/>
        <v>20900</v>
      </c>
      <c r="E84" s="294">
        <v>62600</v>
      </c>
      <c r="F84" s="294" t="s">
        <v>256</v>
      </c>
      <c r="G84" s="294">
        <v>2900</v>
      </c>
      <c r="H84" s="294">
        <v>2900</v>
      </c>
      <c r="I84" s="294">
        <v>33100</v>
      </c>
      <c r="J84" s="350">
        <f t="shared" si="4"/>
        <v>10000</v>
      </c>
      <c r="K84" s="294">
        <v>43100</v>
      </c>
      <c r="L84" s="294" t="s">
        <v>256</v>
      </c>
      <c r="M84" s="294">
        <v>2900</v>
      </c>
      <c r="N84" s="294">
        <v>2900</v>
      </c>
    </row>
    <row r="85" spans="2:14" x14ac:dyDescent="0.3">
      <c r="B85" s="290" t="s">
        <v>270</v>
      </c>
      <c r="C85" s="294">
        <v>33500</v>
      </c>
      <c r="D85" s="290">
        <f t="shared" si="3"/>
        <v>16800</v>
      </c>
      <c r="E85" s="294">
        <v>50300</v>
      </c>
      <c r="F85" s="294" t="s">
        <v>259</v>
      </c>
      <c r="G85" s="294">
        <v>6700</v>
      </c>
      <c r="H85" s="294">
        <v>9900</v>
      </c>
      <c r="I85" s="294">
        <v>28000</v>
      </c>
      <c r="J85" s="344">
        <f t="shared" si="4"/>
        <v>8400</v>
      </c>
      <c r="K85" s="294">
        <v>36400</v>
      </c>
      <c r="L85" s="294" t="s">
        <v>259</v>
      </c>
      <c r="M85" s="294">
        <v>6000</v>
      </c>
      <c r="N85" s="294">
        <v>7800</v>
      </c>
    </row>
    <row r="86" spans="2:14" x14ac:dyDescent="0.3">
      <c r="B86" s="290" t="s">
        <v>272</v>
      </c>
      <c r="C86" s="294">
        <v>43400</v>
      </c>
      <c r="D86" s="290">
        <f t="shared" si="3"/>
        <v>21600</v>
      </c>
      <c r="E86" s="294">
        <v>65000</v>
      </c>
      <c r="F86" s="294" t="s">
        <v>259</v>
      </c>
      <c r="G86" s="294">
        <v>6700</v>
      </c>
      <c r="H86" s="294">
        <v>9900</v>
      </c>
      <c r="I86" s="294">
        <v>36000</v>
      </c>
      <c r="J86" s="344">
        <f t="shared" si="4"/>
        <v>10700</v>
      </c>
      <c r="K86" s="294">
        <v>46700</v>
      </c>
      <c r="L86" s="294" t="s">
        <v>259</v>
      </c>
      <c r="M86" s="294">
        <v>6000</v>
      </c>
      <c r="N86" s="294">
        <v>7800</v>
      </c>
    </row>
    <row r="87" spans="2:14" x14ac:dyDescent="0.3">
      <c r="B87" s="290" t="s">
        <v>273</v>
      </c>
      <c r="C87" s="294">
        <v>46100</v>
      </c>
      <c r="D87" s="290">
        <f t="shared" si="3"/>
        <v>23100</v>
      </c>
      <c r="E87" s="294">
        <v>69200</v>
      </c>
      <c r="F87" s="294" t="s">
        <v>259</v>
      </c>
      <c r="G87" s="294">
        <v>6700</v>
      </c>
      <c r="H87" s="294">
        <v>9900</v>
      </c>
      <c r="I87" s="294">
        <v>38100</v>
      </c>
      <c r="J87" s="344">
        <f t="shared" si="4"/>
        <v>11300</v>
      </c>
      <c r="K87" s="294">
        <v>49400</v>
      </c>
      <c r="L87" s="294" t="s">
        <v>259</v>
      </c>
      <c r="M87" s="294">
        <v>6000</v>
      </c>
      <c r="N87" s="294">
        <v>7800</v>
      </c>
    </row>
    <row r="88" spans="2:14" x14ac:dyDescent="0.3">
      <c r="B88" s="290" t="s">
        <v>274</v>
      </c>
      <c r="C88" s="294">
        <v>40800</v>
      </c>
      <c r="D88" s="290">
        <f t="shared" si="3"/>
        <v>20300</v>
      </c>
      <c r="E88" s="294">
        <v>61100</v>
      </c>
      <c r="F88" s="294" t="s">
        <v>259</v>
      </c>
      <c r="G88" s="294">
        <v>6700</v>
      </c>
      <c r="H88" s="294">
        <v>9900</v>
      </c>
      <c r="I88" s="294">
        <v>34000</v>
      </c>
      <c r="J88" s="344">
        <f t="shared" si="4"/>
        <v>10100</v>
      </c>
      <c r="K88" s="294">
        <v>44100</v>
      </c>
      <c r="L88" s="294" t="s">
        <v>259</v>
      </c>
      <c r="M88" s="294">
        <v>6000</v>
      </c>
      <c r="N88" s="294">
        <v>7800</v>
      </c>
    </row>
    <row r="89" spans="2:14" x14ac:dyDescent="0.3">
      <c r="B89" s="290" t="s">
        <v>275</v>
      </c>
      <c r="C89" s="294">
        <v>33900</v>
      </c>
      <c r="D89" s="290">
        <f t="shared" si="3"/>
        <v>16800</v>
      </c>
      <c r="E89" s="294">
        <v>50700</v>
      </c>
      <c r="F89" s="294" t="s">
        <v>259</v>
      </c>
      <c r="G89" s="294">
        <v>6700</v>
      </c>
      <c r="H89" s="294">
        <v>9900</v>
      </c>
      <c r="I89" s="294">
        <v>27900</v>
      </c>
      <c r="J89" s="344">
        <f t="shared" si="4"/>
        <v>8300</v>
      </c>
      <c r="K89" s="294">
        <v>36200</v>
      </c>
      <c r="L89" s="294" t="s">
        <v>259</v>
      </c>
      <c r="M89" s="294">
        <v>6000</v>
      </c>
      <c r="N89" s="294">
        <v>7800</v>
      </c>
    </row>
    <row r="90" spans="2:14" x14ac:dyDescent="0.3">
      <c r="B90" s="290" t="s">
        <v>276</v>
      </c>
      <c r="C90" s="294">
        <v>38600</v>
      </c>
      <c r="D90" s="290">
        <f t="shared" si="3"/>
        <v>19200</v>
      </c>
      <c r="E90" s="294">
        <v>57800</v>
      </c>
      <c r="F90" s="294" t="s">
        <v>259</v>
      </c>
      <c r="G90" s="294">
        <v>6700</v>
      </c>
      <c r="H90" s="294">
        <v>9900</v>
      </c>
      <c r="I90" s="294">
        <v>31900</v>
      </c>
      <c r="J90" s="344">
        <f t="shared" si="4"/>
        <v>9500</v>
      </c>
      <c r="K90" s="294">
        <v>41400</v>
      </c>
      <c r="L90" s="294" t="s">
        <v>259</v>
      </c>
      <c r="M90" s="294">
        <v>6000</v>
      </c>
      <c r="N90" s="294">
        <v>7800</v>
      </c>
    </row>
    <row r="91" spans="2:14" x14ac:dyDescent="0.3">
      <c r="B91" s="290" t="s">
        <v>277</v>
      </c>
      <c r="C91" s="294">
        <v>26600</v>
      </c>
      <c r="D91" s="290">
        <f t="shared" si="3"/>
        <v>13300</v>
      </c>
      <c r="E91" s="294">
        <v>39900</v>
      </c>
      <c r="F91" s="294" t="s">
        <v>259</v>
      </c>
      <c r="G91" s="294">
        <v>6700</v>
      </c>
      <c r="H91" s="294">
        <v>9900</v>
      </c>
      <c r="I91" s="294">
        <v>22100</v>
      </c>
      <c r="J91" s="344">
        <f t="shared" si="4"/>
        <v>6600</v>
      </c>
      <c r="K91" s="294">
        <v>28700</v>
      </c>
      <c r="L91" s="294" t="s">
        <v>259</v>
      </c>
      <c r="M91" s="294">
        <v>6000</v>
      </c>
      <c r="N91" s="294">
        <v>7800</v>
      </c>
    </row>
    <row r="92" spans="2:14" x14ac:dyDescent="0.3">
      <c r="B92" s="290" t="s">
        <v>278</v>
      </c>
      <c r="C92" s="294">
        <v>26600</v>
      </c>
      <c r="D92" s="290">
        <f t="shared" si="3"/>
        <v>13300</v>
      </c>
      <c r="E92" s="294">
        <v>39900</v>
      </c>
      <c r="F92" s="294" t="s">
        <v>259</v>
      </c>
      <c r="G92" s="294">
        <v>6700</v>
      </c>
      <c r="H92" s="294">
        <v>9900</v>
      </c>
      <c r="I92" s="294">
        <v>22100</v>
      </c>
      <c r="J92" s="344">
        <f t="shared" si="4"/>
        <v>6600</v>
      </c>
      <c r="K92" s="294">
        <v>28700</v>
      </c>
      <c r="L92" s="294" t="s">
        <v>259</v>
      </c>
      <c r="M92" s="294">
        <v>6000</v>
      </c>
      <c r="N92" s="294">
        <v>7800</v>
      </c>
    </row>
    <row r="93" spans="2:14" x14ac:dyDescent="0.3">
      <c r="B93" s="290" t="s">
        <v>279</v>
      </c>
      <c r="C93" s="294">
        <v>42300</v>
      </c>
      <c r="D93" s="290">
        <f t="shared" si="3"/>
        <v>21100</v>
      </c>
      <c r="E93" s="294">
        <v>63400</v>
      </c>
      <c r="F93" s="294" t="s">
        <v>259</v>
      </c>
      <c r="G93" s="294">
        <v>6700</v>
      </c>
      <c r="H93" s="294">
        <v>9900</v>
      </c>
      <c r="I93" s="346" t="s">
        <v>322</v>
      </c>
      <c r="J93" s="344">
        <v>0</v>
      </c>
      <c r="K93" s="344">
        <v>0</v>
      </c>
      <c r="L93" s="290" t="s">
        <v>259</v>
      </c>
      <c r="M93" s="291">
        <v>0</v>
      </c>
      <c r="N93" s="290">
        <v>0</v>
      </c>
    </row>
    <row r="94" spans="2:14" x14ac:dyDescent="0.3">
      <c r="B94" s="290" t="s">
        <v>280</v>
      </c>
      <c r="C94" s="294">
        <v>42300</v>
      </c>
      <c r="D94" s="290">
        <f t="shared" si="3"/>
        <v>21100</v>
      </c>
      <c r="E94" s="294">
        <v>63400</v>
      </c>
      <c r="F94" s="294" t="s">
        <v>259</v>
      </c>
      <c r="G94" s="294">
        <v>6700</v>
      </c>
      <c r="H94" s="294">
        <v>9900</v>
      </c>
      <c r="I94" s="346" t="s">
        <v>322</v>
      </c>
      <c r="J94" s="344">
        <v>0</v>
      </c>
      <c r="K94" s="344">
        <v>0</v>
      </c>
      <c r="L94" s="290" t="s">
        <v>259</v>
      </c>
      <c r="M94" s="291">
        <v>0</v>
      </c>
      <c r="N94" s="290">
        <v>0</v>
      </c>
    </row>
    <row r="95" spans="2:14" x14ac:dyDescent="0.3">
      <c r="B95" s="290" t="s">
        <v>281</v>
      </c>
      <c r="C95" s="294">
        <v>38200</v>
      </c>
      <c r="D95" s="290">
        <f t="shared" si="3"/>
        <v>19100</v>
      </c>
      <c r="E95" s="294">
        <v>57300</v>
      </c>
      <c r="F95" s="294" t="s">
        <v>259</v>
      </c>
      <c r="G95" s="294">
        <v>6700</v>
      </c>
      <c r="H95" s="294">
        <v>9900</v>
      </c>
      <c r="I95" s="346" t="s">
        <v>322</v>
      </c>
      <c r="J95" s="344">
        <v>0</v>
      </c>
      <c r="K95" s="344">
        <v>0</v>
      </c>
      <c r="L95" s="290" t="s">
        <v>259</v>
      </c>
      <c r="M95" s="291">
        <v>0</v>
      </c>
      <c r="N95" s="290">
        <v>0</v>
      </c>
    </row>
    <row r="96" spans="2:14" x14ac:dyDescent="0.3">
      <c r="B96" s="290" t="s">
        <v>282</v>
      </c>
      <c r="C96" s="294">
        <v>48300</v>
      </c>
      <c r="D96" s="290">
        <f t="shared" si="3"/>
        <v>24200</v>
      </c>
      <c r="E96" s="294">
        <v>72500</v>
      </c>
      <c r="F96" s="294" t="s">
        <v>259</v>
      </c>
      <c r="G96" s="294">
        <v>6700</v>
      </c>
      <c r="H96" s="294">
        <v>9900</v>
      </c>
      <c r="I96" s="294">
        <v>43500</v>
      </c>
      <c r="J96" s="344">
        <f t="shared" si="4"/>
        <v>13100</v>
      </c>
      <c r="K96" s="294">
        <v>56600</v>
      </c>
      <c r="L96" s="294" t="s">
        <v>259</v>
      </c>
      <c r="M96" s="294">
        <v>6000</v>
      </c>
      <c r="N96" s="294">
        <v>7800</v>
      </c>
    </row>
    <row r="97" spans="2:14" x14ac:dyDescent="0.3">
      <c r="B97" s="290" t="s">
        <v>289</v>
      </c>
      <c r="C97" s="294">
        <v>48300</v>
      </c>
      <c r="D97" s="290">
        <f t="shared" si="3"/>
        <v>24200</v>
      </c>
      <c r="E97" s="294">
        <v>72500</v>
      </c>
      <c r="F97" s="294" t="s">
        <v>259</v>
      </c>
      <c r="G97" s="294">
        <v>6700</v>
      </c>
      <c r="H97" s="294">
        <v>9900</v>
      </c>
      <c r="I97" s="346" t="s">
        <v>322</v>
      </c>
      <c r="J97" s="344">
        <v>0</v>
      </c>
      <c r="K97" s="344">
        <v>0</v>
      </c>
      <c r="L97" s="290" t="s">
        <v>259</v>
      </c>
      <c r="M97" s="291">
        <v>0</v>
      </c>
      <c r="N97" s="290">
        <v>0</v>
      </c>
    </row>
    <row r="98" spans="2:14" x14ac:dyDescent="0.3">
      <c r="B98" s="290" t="s">
        <v>290</v>
      </c>
      <c r="C98" s="294">
        <v>59000</v>
      </c>
      <c r="D98" s="290">
        <f t="shared" si="3"/>
        <v>29500</v>
      </c>
      <c r="E98" s="294">
        <v>88500</v>
      </c>
      <c r="F98" s="294" t="s">
        <v>259</v>
      </c>
      <c r="G98" s="294">
        <v>6700</v>
      </c>
      <c r="H98" s="294">
        <v>9900</v>
      </c>
      <c r="I98" s="294">
        <v>53100</v>
      </c>
      <c r="J98" s="344">
        <f t="shared" si="4"/>
        <v>15900</v>
      </c>
      <c r="K98" s="294">
        <v>69000</v>
      </c>
      <c r="L98" s="294" t="s">
        <v>259</v>
      </c>
      <c r="M98" s="294">
        <v>6000</v>
      </c>
      <c r="N98" s="294">
        <v>7800</v>
      </c>
    </row>
    <row r="99" spans="2:14" x14ac:dyDescent="0.3">
      <c r="B99" s="290" t="s">
        <v>291</v>
      </c>
      <c r="C99" s="294">
        <v>50400</v>
      </c>
      <c r="D99" s="290">
        <f t="shared" si="3"/>
        <v>25200</v>
      </c>
      <c r="E99" s="294">
        <v>75600</v>
      </c>
      <c r="F99" s="294" t="s">
        <v>259</v>
      </c>
      <c r="G99" s="294">
        <v>6700</v>
      </c>
      <c r="H99" s="294">
        <v>9900</v>
      </c>
      <c r="I99" s="346" t="s">
        <v>322</v>
      </c>
      <c r="J99" s="344">
        <v>0</v>
      </c>
      <c r="K99" s="344">
        <v>0</v>
      </c>
      <c r="L99" s="290" t="s">
        <v>259</v>
      </c>
      <c r="M99" s="291">
        <v>0</v>
      </c>
      <c r="N99" s="290">
        <v>0</v>
      </c>
    </row>
    <row r="100" spans="2:14" x14ac:dyDescent="0.3">
      <c r="B100" s="290" t="s">
        <v>292</v>
      </c>
      <c r="C100" s="294">
        <v>42700</v>
      </c>
      <c r="D100" s="290">
        <f t="shared" si="3"/>
        <v>21300</v>
      </c>
      <c r="E100" s="294">
        <v>64000</v>
      </c>
      <c r="F100" s="294" t="s">
        <v>259</v>
      </c>
      <c r="G100" s="294">
        <v>6700</v>
      </c>
      <c r="H100" s="294">
        <v>9900</v>
      </c>
      <c r="I100" s="294">
        <v>38500</v>
      </c>
      <c r="J100" s="344">
        <f t="shared" si="4"/>
        <v>11500</v>
      </c>
      <c r="K100" s="294">
        <v>50000</v>
      </c>
      <c r="L100" s="294" t="s">
        <v>259</v>
      </c>
      <c r="M100" s="294">
        <v>6000</v>
      </c>
      <c r="N100" s="294">
        <v>7800</v>
      </c>
    </row>
    <row r="101" spans="2:14" x14ac:dyDescent="0.3">
      <c r="B101" s="290" t="s">
        <v>293</v>
      </c>
      <c r="C101" s="294">
        <v>42700</v>
      </c>
      <c r="D101" s="290">
        <f t="shared" si="3"/>
        <v>21300</v>
      </c>
      <c r="E101" s="294">
        <v>64000</v>
      </c>
      <c r="F101" s="294" t="s">
        <v>259</v>
      </c>
      <c r="G101" s="294">
        <v>6700</v>
      </c>
      <c r="H101" s="294">
        <v>9900</v>
      </c>
      <c r="I101" s="346" t="s">
        <v>322</v>
      </c>
      <c r="J101" s="344">
        <v>0</v>
      </c>
      <c r="K101" s="344">
        <v>0</v>
      </c>
      <c r="L101" s="290" t="s">
        <v>259</v>
      </c>
      <c r="M101" s="291">
        <v>0</v>
      </c>
      <c r="N101" s="290">
        <v>0</v>
      </c>
    </row>
    <row r="102" spans="2:14" x14ac:dyDescent="0.3">
      <c r="B102" s="290" t="s">
        <v>294</v>
      </c>
      <c r="C102" s="294">
        <v>50400</v>
      </c>
      <c r="D102" s="290">
        <f t="shared" si="3"/>
        <v>25200</v>
      </c>
      <c r="E102" s="294">
        <v>75600</v>
      </c>
      <c r="F102" s="294" t="s">
        <v>259</v>
      </c>
      <c r="G102" s="294">
        <v>6700</v>
      </c>
      <c r="H102" s="294">
        <v>9900</v>
      </c>
      <c r="I102" s="346" t="s">
        <v>322</v>
      </c>
      <c r="J102" s="344">
        <v>0</v>
      </c>
      <c r="K102" s="344">
        <v>0</v>
      </c>
      <c r="L102" s="290" t="s">
        <v>259</v>
      </c>
      <c r="M102" s="291">
        <v>0</v>
      </c>
      <c r="N102" s="290">
        <v>0</v>
      </c>
    </row>
    <row r="103" spans="2:14" x14ac:dyDescent="0.3">
      <c r="B103" s="290" t="s">
        <v>295</v>
      </c>
      <c r="C103" s="294">
        <v>67000</v>
      </c>
      <c r="D103" s="290">
        <f t="shared" si="3"/>
        <v>33500</v>
      </c>
      <c r="E103" s="294">
        <v>100500</v>
      </c>
      <c r="F103" s="294" t="s">
        <v>265</v>
      </c>
      <c r="G103" s="294">
        <v>6700</v>
      </c>
      <c r="H103" s="294">
        <v>9900</v>
      </c>
      <c r="I103" s="346" t="s">
        <v>322</v>
      </c>
      <c r="J103" s="344">
        <v>0</v>
      </c>
      <c r="K103" s="344">
        <v>0</v>
      </c>
      <c r="L103" s="290" t="s">
        <v>265</v>
      </c>
      <c r="M103" s="291">
        <v>0</v>
      </c>
      <c r="N103" s="290">
        <v>0</v>
      </c>
    </row>
    <row r="104" spans="2:14" x14ac:dyDescent="0.3">
      <c r="B104" s="290" t="s">
        <v>296</v>
      </c>
      <c r="C104" s="294">
        <v>48600</v>
      </c>
      <c r="D104" s="290">
        <f t="shared" si="3"/>
        <v>24200</v>
      </c>
      <c r="E104" s="294">
        <v>72800</v>
      </c>
      <c r="F104" s="294" t="s">
        <v>259</v>
      </c>
      <c r="G104" s="294">
        <v>6700</v>
      </c>
      <c r="H104" s="294">
        <v>9900</v>
      </c>
      <c r="I104" s="294">
        <v>39500</v>
      </c>
      <c r="J104" s="344">
        <f t="shared" si="4"/>
        <v>11900</v>
      </c>
      <c r="K104" s="294">
        <v>51400</v>
      </c>
      <c r="L104" s="294" t="s">
        <v>259</v>
      </c>
      <c r="M104" s="294">
        <v>6000</v>
      </c>
      <c r="N104" s="294">
        <v>7800</v>
      </c>
    </row>
    <row r="105" spans="2:14" x14ac:dyDescent="0.3">
      <c r="B105" s="290" t="s">
        <v>24</v>
      </c>
      <c r="C105" s="291">
        <v>0</v>
      </c>
      <c r="D105" s="290">
        <f t="shared" si="3"/>
        <v>0</v>
      </c>
      <c r="E105" s="291">
        <v>0</v>
      </c>
      <c r="F105" s="291"/>
      <c r="G105" s="291">
        <v>0</v>
      </c>
      <c r="H105" s="290">
        <v>0</v>
      </c>
      <c r="J105" s="344">
        <f t="shared" si="4"/>
        <v>0</v>
      </c>
      <c r="L105" s="291"/>
      <c r="M105" s="291">
        <v>0</v>
      </c>
      <c r="N105" s="290">
        <v>0</v>
      </c>
    </row>
    <row r="106" spans="2:14" x14ac:dyDescent="0.3">
      <c r="B106" s="291"/>
      <c r="C106" s="291"/>
      <c r="D106" s="291"/>
      <c r="E106" s="291"/>
      <c r="F106" s="291"/>
    </row>
    <row r="107" spans="2:14" x14ac:dyDescent="0.3">
      <c r="B107" s="291"/>
      <c r="C107" s="291"/>
      <c r="D107" s="291"/>
      <c r="E107" s="291"/>
      <c r="F107" s="291"/>
    </row>
    <row r="108" spans="2:14" x14ac:dyDescent="0.3">
      <c r="B108" s="291"/>
      <c r="C108" s="291"/>
      <c r="D108" s="291"/>
      <c r="E108" s="291"/>
      <c r="F108" s="291"/>
    </row>
    <row r="109" spans="2:14" x14ac:dyDescent="0.3">
      <c r="B109" s="291"/>
      <c r="C109" s="291"/>
      <c r="D109" s="291"/>
      <c r="E109" s="291"/>
      <c r="F109" s="291"/>
    </row>
    <row r="110" spans="2:14" x14ac:dyDescent="0.3">
      <c r="B110" s="291"/>
      <c r="C110" s="291"/>
      <c r="D110" s="291"/>
      <c r="E110" s="291"/>
      <c r="F110" s="291"/>
    </row>
    <row r="111" spans="2:14" x14ac:dyDescent="0.3">
      <c r="B111" s="291"/>
      <c r="C111" s="291"/>
      <c r="D111" s="291"/>
      <c r="E111" s="291"/>
      <c r="F111" s="291"/>
    </row>
    <row r="112" spans="2:14" x14ac:dyDescent="0.3">
      <c r="B112" s="291"/>
      <c r="C112" s="291"/>
      <c r="D112" s="291"/>
      <c r="E112" s="291"/>
      <c r="F112" s="291"/>
    </row>
    <row r="113" spans="2:6" x14ac:dyDescent="0.3">
      <c r="B113" s="291"/>
      <c r="C113" s="291"/>
      <c r="D113" s="291"/>
      <c r="E113" s="291"/>
      <c r="F113" s="291"/>
    </row>
    <row r="114" spans="2:6" x14ac:dyDescent="0.3">
      <c r="B114" s="291"/>
      <c r="C114" s="291"/>
      <c r="D114" s="291"/>
      <c r="E114" s="291"/>
      <c r="F114" s="291"/>
    </row>
    <row r="115" spans="2:6" x14ac:dyDescent="0.3">
      <c r="B115" s="291"/>
      <c r="C115" s="291"/>
      <c r="D115" s="291"/>
      <c r="E115" s="291"/>
    </row>
    <row r="116" spans="2:6" x14ac:dyDescent="0.3">
      <c r="B116" s="291"/>
      <c r="C116" s="291"/>
      <c r="D116" s="291"/>
      <c r="E116" s="291"/>
    </row>
    <row r="117" spans="2:6" x14ac:dyDescent="0.3">
      <c r="B117" s="291"/>
      <c r="C117" s="291"/>
      <c r="D117" s="291"/>
      <c r="E117" s="291"/>
    </row>
    <row r="118" spans="2:6" x14ac:dyDescent="0.3">
      <c r="B118" s="291"/>
      <c r="C118" s="291"/>
      <c r="D118" s="291"/>
      <c r="E118" s="291"/>
    </row>
    <row r="119" spans="2:6" x14ac:dyDescent="0.3">
      <c r="B119" s="291"/>
      <c r="C119" s="291"/>
      <c r="D119" s="291"/>
      <c r="E119" s="291"/>
    </row>
    <row r="120" spans="2:6" x14ac:dyDescent="0.3">
      <c r="B120" s="291"/>
      <c r="C120" s="291"/>
      <c r="D120" s="291"/>
      <c r="E120" s="291"/>
    </row>
    <row r="121" spans="2:6" x14ac:dyDescent="0.3">
      <c r="B121" s="291"/>
      <c r="C121" s="291"/>
      <c r="D121" s="291"/>
      <c r="E121" s="291"/>
    </row>
    <row r="122" spans="2:6" x14ac:dyDescent="0.3">
      <c r="B122" s="291"/>
      <c r="C122" s="291"/>
      <c r="D122" s="291"/>
      <c r="E122" s="291"/>
    </row>
    <row r="123" spans="2:6" x14ac:dyDescent="0.3">
      <c r="B123" s="291"/>
      <c r="C123" s="291"/>
      <c r="D123" s="291"/>
      <c r="E123" s="291"/>
    </row>
    <row r="124" spans="2:6" x14ac:dyDescent="0.3">
      <c r="B124" s="291"/>
      <c r="C124" s="291"/>
      <c r="D124" s="291"/>
      <c r="E124" s="291"/>
    </row>
    <row r="125" spans="2:6" x14ac:dyDescent="0.3">
      <c r="B125" s="291"/>
      <c r="C125" s="291"/>
      <c r="D125" s="291"/>
      <c r="E125" s="291"/>
    </row>
    <row r="126" spans="2:6" x14ac:dyDescent="0.3">
      <c r="B126" s="291"/>
      <c r="C126" s="291"/>
      <c r="D126" s="291"/>
      <c r="E126" s="291"/>
    </row>
    <row r="127" spans="2:6" x14ac:dyDescent="0.3">
      <c r="B127" s="291"/>
      <c r="C127" s="291"/>
      <c r="D127" s="291"/>
      <c r="E127" s="291"/>
    </row>
    <row r="128" spans="2:6" x14ac:dyDescent="0.3">
      <c r="B128" s="291"/>
      <c r="C128" s="291"/>
      <c r="D128" s="291"/>
      <c r="E128" s="291"/>
    </row>
    <row r="129" spans="2:5" x14ac:dyDescent="0.3">
      <c r="B129" s="291"/>
      <c r="C129" s="291"/>
      <c r="D129" s="291"/>
      <c r="E129" s="291"/>
    </row>
    <row r="130" spans="2:5" x14ac:dyDescent="0.3">
      <c r="B130" s="291"/>
      <c r="C130" s="291"/>
      <c r="D130" s="291"/>
      <c r="E130" s="291"/>
    </row>
    <row r="131" spans="2:5" x14ac:dyDescent="0.3">
      <c r="B131" s="291"/>
      <c r="C131" s="291"/>
      <c r="D131" s="291"/>
      <c r="E131" s="291"/>
    </row>
    <row r="132" spans="2:5" x14ac:dyDescent="0.3">
      <c r="B132" s="291"/>
      <c r="C132" s="291"/>
      <c r="D132" s="291"/>
      <c r="E132" s="291"/>
    </row>
    <row r="133" spans="2:5" x14ac:dyDescent="0.3">
      <c r="B133" s="291"/>
      <c r="C133" s="291"/>
      <c r="D133" s="291"/>
      <c r="E133" s="291"/>
    </row>
    <row r="134" spans="2:5" x14ac:dyDescent="0.3">
      <c r="B134" s="291"/>
      <c r="C134" s="291"/>
      <c r="D134" s="291"/>
      <c r="E134" s="291"/>
    </row>
    <row r="135" spans="2:5" x14ac:dyDescent="0.3">
      <c r="B135" s="291"/>
      <c r="C135" s="291"/>
      <c r="D135" s="291"/>
      <c r="E135" s="291"/>
    </row>
    <row r="136" spans="2:5" x14ac:dyDescent="0.3">
      <c r="B136" s="291"/>
      <c r="C136" s="291"/>
      <c r="D136" s="291"/>
      <c r="E136" s="291"/>
    </row>
    <row r="137" spans="2:5" x14ac:dyDescent="0.3">
      <c r="B137" s="291"/>
      <c r="C137" s="291"/>
      <c r="D137" s="291"/>
      <c r="E137" s="291"/>
    </row>
    <row r="138" spans="2:5" x14ac:dyDescent="0.3">
      <c r="B138" s="291"/>
      <c r="C138" s="291"/>
      <c r="D138" s="291"/>
      <c r="E138" s="291"/>
    </row>
    <row r="139" spans="2:5" x14ac:dyDescent="0.3">
      <c r="B139" s="291"/>
      <c r="C139" s="291"/>
      <c r="D139" s="291"/>
      <c r="E139" s="291"/>
    </row>
    <row r="140" spans="2:5" x14ac:dyDescent="0.3">
      <c r="B140" s="291"/>
      <c r="C140" s="291"/>
      <c r="D140" s="291"/>
      <c r="E140" s="291"/>
    </row>
    <row r="141" spans="2:5" x14ac:dyDescent="0.3">
      <c r="B141" s="291"/>
      <c r="C141" s="291"/>
      <c r="D141" s="291"/>
      <c r="E141" s="291"/>
    </row>
    <row r="142" spans="2:5" x14ac:dyDescent="0.3">
      <c r="B142" s="291"/>
      <c r="C142" s="291"/>
      <c r="D142" s="291"/>
      <c r="E142" s="291"/>
    </row>
    <row r="143" spans="2:5" x14ac:dyDescent="0.3">
      <c r="B143" s="291"/>
      <c r="C143" s="291"/>
      <c r="D143" s="291"/>
      <c r="E143" s="291"/>
    </row>
    <row r="144" spans="2:5" x14ac:dyDescent="0.3">
      <c r="B144" s="291"/>
      <c r="C144" s="291"/>
      <c r="D144" s="291"/>
      <c r="E144" s="291"/>
    </row>
    <row r="145" spans="2:5" x14ac:dyDescent="0.3">
      <c r="B145" s="291"/>
      <c r="C145" s="291"/>
      <c r="D145" s="291"/>
      <c r="E145" s="291"/>
    </row>
    <row r="146" spans="2:5" x14ac:dyDescent="0.3">
      <c r="B146" s="291"/>
      <c r="C146" s="291"/>
      <c r="D146" s="291"/>
      <c r="E146" s="291"/>
    </row>
    <row r="147" spans="2:5" x14ac:dyDescent="0.3">
      <c r="B147" s="291"/>
      <c r="C147" s="291"/>
      <c r="D147" s="291"/>
      <c r="E147" s="291"/>
    </row>
    <row r="148" spans="2:5" x14ac:dyDescent="0.3">
      <c r="B148" s="291"/>
      <c r="C148" s="291"/>
      <c r="D148" s="291"/>
      <c r="E148" s="291"/>
    </row>
    <row r="149" spans="2:5" x14ac:dyDescent="0.3">
      <c r="B149" s="291"/>
      <c r="C149" s="291"/>
      <c r="D149" s="291"/>
      <c r="E149" s="291"/>
    </row>
    <row r="150" spans="2:5" x14ac:dyDescent="0.3">
      <c r="B150" s="291"/>
      <c r="C150" s="291"/>
      <c r="D150" s="291"/>
      <c r="E150" s="291"/>
    </row>
    <row r="151" spans="2:5" x14ac:dyDescent="0.3">
      <c r="B151" s="291"/>
      <c r="C151" s="291"/>
      <c r="D151" s="291"/>
      <c r="E151" s="291"/>
    </row>
    <row r="152" spans="2:5" x14ac:dyDescent="0.3">
      <c r="B152" s="291"/>
      <c r="C152" s="291"/>
      <c r="D152" s="291"/>
      <c r="E152" s="291"/>
    </row>
    <row r="153" spans="2:5" x14ac:dyDescent="0.3">
      <c r="B153" s="291"/>
      <c r="C153" s="291"/>
      <c r="D153" s="291"/>
      <c r="E153" s="291"/>
    </row>
    <row r="154" spans="2:5" x14ac:dyDescent="0.3">
      <c r="B154" s="291"/>
      <c r="C154" s="291"/>
      <c r="D154" s="291"/>
      <c r="E154" s="291"/>
    </row>
    <row r="155" spans="2:5" x14ac:dyDescent="0.3">
      <c r="B155" s="291"/>
      <c r="C155" s="291"/>
      <c r="D155" s="291"/>
      <c r="E155" s="291"/>
    </row>
    <row r="156" spans="2:5" x14ac:dyDescent="0.3">
      <c r="B156" s="291"/>
      <c r="C156" s="291"/>
      <c r="D156" s="291"/>
      <c r="E156" s="291"/>
    </row>
    <row r="157" spans="2:5" x14ac:dyDescent="0.3">
      <c r="B157" s="291"/>
      <c r="C157" s="291"/>
      <c r="D157" s="291"/>
      <c r="E157" s="291"/>
    </row>
    <row r="158" spans="2:5" x14ac:dyDescent="0.3">
      <c r="B158" s="291"/>
      <c r="C158" s="291"/>
      <c r="D158" s="291"/>
      <c r="E158" s="291"/>
    </row>
    <row r="159" spans="2:5" x14ac:dyDescent="0.3">
      <c r="B159" s="291"/>
      <c r="C159" s="291"/>
      <c r="D159" s="291"/>
      <c r="E159" s="291"/>
    </row>
    <row r="160" spans="2:5" x14ac:dyDescent="0.3">
      <c r="B160" s="291"/>
      <c r="C160" s="291"/>
      <c r="D160" s="291"/>
      <c r="E160" s="291"/>
    </row>
    <row r="161" spans="2:5" x14ac:dyDescent="0.3">
      <c r="B161" s="291"/>
      <c r="C161" s="291"/>
      <c r="D161" s="291"/>
      <c r="E161" s="291"/>
    </row>
    <row r="162" spans="2:5" x14ac:dyDescent="0.3">
      <c r="B162" s="291"/>
      <c r="C162" s="291"/>
      <c r="D162" s="291"/>
      <c r="E162" s="291"/>
    </row>
    <row r="163" spans="2:5" x14ac:dyDescent="0.3">
      <c r="B163" s="291"/>
      <c r="C163" s="291"/>
      <c r="D163" s="291"/>
      <c r="E163" s="291"/>
    </row>
    <row r="164" spans="2:5" x14ac:dyDescent="0.3">
      <c r="B164" s="291"/>
      <c r="C164" s="291"/>
      <c r="D164" s="291"/>
      <c r="E164" s="291"/>
    </row>
    <row r="165" spans="2:5" x14ac:dyDescent="0.3">
      <c r="B165" s="291"/>
      <c r="C165" s="291"/>
      <c r="D165" s="291"/>
      <c r="E165" s="291"/>
    </row>
    <row r="166" spans="2:5" x14ac:dyDescent="0.3">
      <c r="B166" s="291"/>
      <c r="C166" s="291"/>
      <c r="D166" s="291"/>
      <c r="E166" s="291"/>
    </row>
    <row r="167" spans="2:5" x14ac:dyDescent="0.3">
      <c r="B167" s="291"/>
      <c r="C167" s="291"/>
      <c r="D167" s="291"/>
      <c r="E167" s="291"/>
    </row>
    <row r="168" spans="2:5" x14ac:dyDescent="0.3">
      <c r="B168" s="291"/>
      <c r="C168" s="291"/>
      <c r="D168" s="291"/>
      <c r="E168" s="291"/>
    </row>
    <row r="169" spans="2:5" x14ac:dyDescent="0.3">
      <c r="B169" s="291"/>
      <c r="C169" s="291"/>
      <c r="D169" s="291"/>
    </row>
    <row r="170" spans="2:5" x14ac:dyDescent="0.3">
      <c r="B170" s="291"/>
      <c r="C170" s="291"/>
      <c r="D170" s="291"/>
    </row>
    <row r="171" spans="2:5" x14ac:dyDescent="0.3">
      <c r="B171" s="291"/>
      <c r="C171" s="291"/>
      <c r="D171" s="291"/>
    </row>
    <row r="172" spans="2:5" x14ac:dyDescent="0.3">
      <c r="B172" s="291"/>
      <c r="C172" s="291"/>
      <c r="D172" s="291"/>
    </row>
    <row r="173" spans="2:5" x14ac:dyDescent="0.3">
      <c r="B173" s="291"/>
      <c r="C173" s="291"/>
      <c r="D173" s="291"/>
    </row>
    <row r="174" spans="2:5" x14ac:dyDescent="0.3">
      <c r="B174" s="291"/>
      <c r="C174" s="291"/>
      <c r="D174" s="291"/>
    </row>
    <row r="175" spans="2:5" x14ac:dyDescent="0.3">
      <c r="B175" s="291"/>
      <c r="C175" s="291"/>
      <c r="D175" s="291"/>
    </row>
    <row r="176" spans="2:5" x14ac:dyDescent="0.3">
      <c r="B176" s="291"/>
      <c r="C176" s="291"/>
      <c r="D176" s="291"/>
    </row>
    <row r="177" spans="2:4" x14ac:dyDescent="0.3">
      <c r="B177" s="291"/>
      <c r="C177" s="291"/>
      <c r="D177" s="291"/>
    </row>
    <row r="178" spans="2:4" x14ac:dyDescent="0.3">
      <c r="B178" s="291"/>
      <c r="C178" s="291"/>
      <c r="D178" s="291"/>
    </row>
    <row r="179" spans="2:4" x14ac:dyDescent="0.3">
      <c r="B179" s="291"/>
      <c r="C179" s="291"/>
      <c r="D179" s="291"/>
    </row>
    <row r="180" spans="2:4" x14ac:dyDescent="0.3">
      <c r="B180" s="291"/>
      <c r="C180" s="291"/>
      <c r="D180" s="291"/>
    </row>
    <row r="181" spans="2:4" x14ac:dyDescent="0.3">
      <c r="B181" s="291"/>
      <c r="C181" s="291"/>
      <c r="D181" s="291"/>
    </row>
    <row r="182" spans="2:4" x14ac:dyDescent="0.3">
      <c r="B182" s="291"/>
      <c r="C182" s="291"/>
      <c r="D182" s="291"/>
    </row>
    <row r="183" spans="2:4" x14ac:dyDescent="0.3">
      <c r="B183" s="291"/>
      <c r="C183" s="291"/>
      <c r="D183" s="291"/>
    </row>
    <row r="184" spans="2:4" x14ac:dyDescent="0.3">
      <c r="B184" s="291"/>
      <c r="C184" s="291"/>
      <c r="D184" s="291"/>
    </row>
    <row r="185" spans="2:4" x14ac:dyDescent="0.3">
      <c r="B185" s="291"/>
      <c r="C185" s="291"/>
      <c r="D185" s="291"/>
    </row>
    <row r="186" spans="2:4" x14ac:dyDescent="0.3">
      <c r="B186" s="291"/>
      <c r="C186" s="291"/>
      <c r="D186" s="291"/>
    </row>
    <row r="187" spans="2:4" x14ac:dyDescent="0.3">
      <c r="B187" s="291"/>
      <c r="C187" s="291"/>
      <c r="D187" s="291"/>
    </row>
    <row r="188" spans="2:4" x14ac:dyDescent="0.3">
      <c r="B188" s="291"/>
      <c r="C188" s="291"/>
      <c r="D188" s="291"/>
    </row>
    <row r="189" spans="2:4" x14ac:dyDescent="0.3">
      <c r="B189" s="291"/>
      <c r="C189" s="291"/>
      <c r="D189" s="291"/>
    </row>
    <row r="190" spans="2:4" x14ac:dyDescent="0.3">
      <c r="B190" s="291"/>
      <c r="C190" s="291"/>
      <c r="D190" s="291"/>
    </row>
    <row r="191" spans="2:4" x14ac:dyDescent="0.3">
      <c r="B191" s="291"/>
      <c r="C191" s="291"/>
      <c r="D191" s="291"/>
    </row>
    <row r="192" spans="2:4" x14ac:dyDescent="0.3">
      <c r="B192" s="291"/>
      <c r="C192" s="291"/>
      <c r="D192" s="291"/>
    </row>
    <row r="193" spans="2:4" x14ac:dyDescent="0.3">
      <c r="B193" s="291"/>
      <c r="C193" s="291"/>
      <c r="D193" s="291"/>
    </row>
    <row r="194" spans="2:4" x14ac:dyDescent="0.3">
      <c r="B194" s="291"/>
      <c r="C194" s="291"/>
    </row>
    <row r="195" spans="2:4" x14ac:dyDescent="0.3">
      <c r="B195" s="291"/>
      <c r="C195" s="291"/>
    </row>
    <row r="196" spans="2:4" x14ac:dyDescent="0.3">
      <c r="B196" s="291"/>
      <c r="C196" s="291"/>
    </row>
    <row r="197" spans="2:4" x14ac:dyDescent="0.3">
      <c r="B197" s="291"/>
      <c r="C197" s="291"/>
    </row>
    <row r="198" spans="2:4" x14ac:dyDescent="0.3">
      <c r="B198" s="291"/>
      <c r="C198" s="291"/>
    </row>
    <row r="199" spans="2:4" x14ac:dyDescent="0.3">
      <c r="B199" s="291"/>
      <c r="C199" s="29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/>
  <dimension ref="B3:D10"/>
  <sheetViews>
    <sheetView workbookViewId="0">
      <selection activeCell="D12" sqref="D12"/>
    </sheetView>
  </sheetViews>
  <sheetFormatPr defaultRowHeight="14.4" x14ac:dyDescent="0.3"/>
  <cols>
    <col min="3" max="4" width="13.5546875" customWidth="1"/>
  </cols>
  <sheetData>
    <row r="3" spans="2:4" x14ac:dyDescent="0.3">
      <c r="B3" t="s">
        <v>0</v>
      </c>
      <c r="C3" t="e">
        <f>#REF!</f>
        <v>#REF!</v>
      </c>
      <c r="D3" t="e">
        <f>#REF!</f>
        <v>#REF!</v>
      </c>
    </row>
    <row r="4" spans="2:4" x14ac:dyDescent="0.3">
      <c r="B4" t="s">
        <v>2</v>
      </c>
      <c r="C4" t="e">
        <f>#REF!*1.5</f>
        <v>#REF!</v>
      </c>
      <c r="D4" t="e">
        <f>#REF!*1.5</f>
        <v>#REF!</v>
      </c>
    </row>
    <row r="8" spans="2:4" x14ac:dyDescent="0.3">
      <c r="C8" s="4" t="s">
        <v>3</v>
      </c>
    </row>
    <row r="9" spans="2:4" x14ac:dyDescent="0.3">
      <c r="C9" s="4" t="s">
        <v>4</v>
      </c>
    </row>
    <row r="10" spans="2:4" x14ac:dyDescent="0.3">
      <c r="C10" s="4" t="s">
        <v>5</v>
      </c>
    </row>
  </sheetData>
  <pageMargins left="0.7" right="0.7" top="0.75" bottom="0.75" header="0.3" footer="0.3"/>
  <pageSetup paperSize="9" firstPageNumber="2147483648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6033C-E9A6-4B55-8E7A-B218DD426BC5}">
  <dimension ref="A1:P69"/>
  <sheetViews>
    <sheetView zoomScale="80" zoomScaleNormal="80" zoomScaleSheetLayoutView="81" zoomScalePageLayoutView="82" workbookViewId="0">
      <selection activeCell="D10" sqref="D10"/>
    </sheetView>
  </sheetViews>
  <sheetFormatPr defaultColWidth="8.88671875" defaultRowHeight="14.4" x14ac:dyDescent="0.3"/>
  <cols>
    <col min="1" max="1" width="1.109375" style="1" customWidth="1"/>
    <col min="2" max="2" width="21.21875" style="109" customWidth="1"/>
    <col min="3" max="3" width="22.44140625" style="109" customWidth="1"/>
    <col min="4" max="4" width="17.6640625" style="109" customWidth="1"/>
    <col min="5" max="5" width="21.6640625" style="109" hidden="1" customWidth="1"/>
    <col min="6" max="6" width="1.5546875" style="109" customWidth="1"/>
    <col min="7" max="7" width="20.6640625" style="109" customWidth="1"/>
    <col min="8" max="8" width="23" style="109" customWidth="1"/>
    <col min="9" max="9" width="15.33203125" style="109" customWidth="1"/>
    <col min="10" max="13" width="20.44140625" style="109" customWidth="1"/>
    <col min="14" max="14" width="11.33203125" style="109" customWidth="1"/>
    <col min="15" max="15" width="20.44140625" style="109" customWidth="1"/>
    <col min="16" max="16" width="7.5546875" style="109" customWidth="1"/>
    <col min="17" max="16384" width="8.88671875" style="109"/>
  </cols>
  <sheetData>
    <row r="1" spans="1:16" ht="15.6" x14ac:dyDescent="0.3">
      <c r="B1" s="446" t="s">
        <v>35</v>
      </c>
      <c r="C1" s="447"/>
      <c r="D1" s="447"/>
      <c r="E1" s="447"/>
      <c r="F1" s="447"/>
      <c r="G1" s="447"/>
      <c r="H1" s="447"/>
      <c r="I1" s="448"/>
      <c r="J1" s="446" t="s">
        <v>163</v>
      </c>
      <c r="K1" s="447"/>
      <c r="L1" s="447"/>
      <c r="M1" s="447"/>
      <c r="N1" s="447"/>
      <c r="O1" s="447"/>
      <c r="P1" s="448"/>
    </row>
    <row r="2" spans="1:16" ht="15" thickBot="1" x14ac:dyDescent="0.35">
      <c r="B2" s="110" t="s">
        <v>1</v>
      </c>
      <c r="C2" s="155">
        <f>C3*C4*15*1985/1000000000+SUM(J50,K50,L50,M50)+E9+E14+E19</f>
        <v>0</v>
      </c>
      <c r="D2" s="111" t="s">
        <v>16</v>
      </c>
      <c r="E2" s="267"/>
      <c r="F2" s="170"/>
      <c r="G2" s="268" t="s">
        <v>160</v>
      </c>
      <c r="H2" s="170"/>
      <c r="I2" s="112"/>
      <c r="J2" s="712" t="s">
        <v>38</v>
      </c>
      <c r="K2" s="713"/>
      <c r="L2" s="713"/>
      <c r="M2" s="186"/>
      <c r="N2" s="187"/>
      <c r="O2" s="187"/>
      <c r="P2" s="147"/>
    </row>
    <row r="3" spans="1:16" ht="14.4" customHeight="1" x14ac:dyDescent="0.25">
      <c r="B3" s="110" t="s">
        <v>6</v>
      </c>
      <c r="C3" s="113">
        <v>0</v>
      </c>
      <c r="D3" s="114" t="s">
        <v>0</v>
      </c>
      <c r="E3" s="269"/>
      <c r="F3" s="270"/>
      <c r="G3" s="309" t="s">
        <v>157</v>
      </c>
      <c r="H3" s="397"/>
      <c r="I3" s="312"/>
      <c r="J3" s="712"/>
      <c r="K3" s="713"/>
      <c r="L3" s="713"/>
      <c r="M3" s="188"/>
      <c r="N3" s="170"/>
      <c r="O3" s="170"/>
      <c r="P3" s="116"/>
    </row>
    <row r="4" spans="1:16" ht="14.4" customHeight="1" x14ac:dyDescent="0.25">
      <c r="B4" s="117" t="s">
        <v>7</v>
      </c>
      <c r="C4" s="113">
        <v>0</v>
      </c>
      <c r="D4" s="118"/>
      <c r="E4" s="271"/>
      <c r="F4" s="270"/>
      <c r="G4" s="310" t="s">
        <v>158</v>
      </c>
      <c r="H4" s="397"/>
      <c r="I4" s="312"/>
      <c r="J4" s="714" t="s">
        <v>36</v>
      </c>
      <c r="K4" s="715"/>
      <c r="L4" s="716"/>
      <c r="M4" s="188"/>
      <c r="N4" s="170"/>
      <c r="O4" s="170"/>
      <c r="P4" s="116"/>
    </row>
    <row r="5" spans="1:16" ht="15.6" customHeight="1" thickBot="1" x14ac:dyDescent="0.3">
      <c r="B5" s="717" t="s">
        <v>178</v>
      </c>
      <c r="C5" s="718"/>
      <c r="D5" s="330">
        <v>0</v>
      </c>
      <c r="E5" s="272"/>
      <c r="F5" s="273"/>
      <c r="G5" s="311" t="s">
        <v>159</v>
      </c>
      <c r="H5" s="397"/>
      <c r="I5" s="312"/>
      <c r="J5" s="336" t="s">
        <v>228</v>
      </c>
      <c r="K5" s="174"/>
      <c r="L5" s="148">
        <v>0</v>
      </c>
      <c r="M5" s="188"/>
      <c r="N5" s="170"/>
      <c r="O5" s="170"/>
      <c r="P5" s="116"/>
    </row>
    <row r="6" spans="1:16" ht="14.4" customHeight="1" x14ac:dyDescent="0.3">
      <c r="B6" s="122" t="s">
        <v>174</v>
      </c>
      <c r="C6" s="429"/>
      <c r="D6" s="429"/>
      <c r="E6" s="274"/>
      <c r="F6" s="275"/>
      <c r="G6" s="630" t="s">
        <v>297</v>
      </c>
      <c r="H6" s="630"/>
      <c r="I6" s="631"/>
      <c r="J6" s="336" t="s">
        <v>229</v>
      </c>
      <c r="K6" s="174"/>
      <c r="L6" s="148">
        <v>0</v>
      </c>
      <c r="M6" s="188"/>
      <c r="N6" s="170"/>
      <c r="O6" s="170"/>
      <c r="P6" s="116"/>
    </row>
    <row r="7" spans="1:16" ht="17.399999999999999" customHeight="1" x14ac:dyDescent="0.3">
      <c r="B7" s="123"/>
      <c r="C7" s="170"/>
      <c r="D7" s="170"/>
      <c r="E7" s="170"/>
      <c r="F7" s="170"/>
      <c r="G7" s="632"/>
      <c r="H7" s="632"/>
      <c r="I7" s="633"/>
      <c r="J7" s="719" t="s">
        <v>173</v>
      </c>
      <c r="K7" s="720"/>
      <c r="L7" s="720"/>
      <c r="M7" s="188"/>
      <c r="N7" s="170"/>
      <c r="O7" s="170"/>
      <c r="P7" s="116"/>
    </row>
    <row r="8" spans="1:16" ht="16.8" customHeight="1" x14ac:dyDescent="0.3">
      <c r="B8" s="723" t="s">
        <v>245</v>
      </c>
      <c r="C8" s="724"/>
      <c r="D8" s="724"/>
      <c r="E8" s="276"/>
      <c r="F8" s="398" t="str">
        <f>H9</f>
        <v>GLORIA 07</v>
      </c>
      <c r="G8" s="724" t="s">
        <v>248</v>
      </c>
      <c r="H8" s="724"/>
      <c r="I8" s="725"/>
      <c r="J8" s="721"/>
      <c r="K8" s="722"/>
      <c r="L8" s="722"/>
      <c r="M8" s="188"/>
      <c r="N8" s="170"/>
      <c r="O8" s="170"/>
      <c r="P8" s="116"/>
    </row>
    <row r="9" spans="1:16" ht="14.4" customHeight="1" x14ac:dyDescent="0.3">
      <c r="A9" s="1" t="str">
        <f>C9</f>
        <v>Marea 07</v>
      </c>
      <c r="B9" s="252" t="s">
        <v>19</v>
      </c>
      <c r="C9" s="125" t="s">
        <v>135</v>
      </c>
      <c r="D9" s="152">
        <f>VLOOKUP(C9,Лист1!B2:C16,2,FALSE)</f>
        <v>30000</v>
      </c>
      <c r="E9" s="329">
        <f>VLOOKUP(C9,Лист1!$B$2:$H$16,7,0)</f>
        <v>0</v>
      </c>
      <c r="F9" s="261"/>
      <c r="G9" s="264" t="s">
        <v>19</v>
      </c>
      <c r="H9" s="125" t="s">
        <v>291</v>
      </c>
      <c r="I9" s="277">
        <f>VLOOKUP(H9,Лист1!B71:C105,2,0)</f>
        <v>50400</v>
      </c>
      <c r="J9" s="714" t="s">
        <v>37</v>
      </c>
      <c r="K9" s="715"/>
      <c r="L9" s="716"/>
      <c r="M9" s="188"/>
      <c r="N9" s="170"/>
      <c r="O9" s="170"/>
      <c r="P9" s="116"/>
    </row>
    <row r="10" spans="1:16" x14ac:dyDescent="0.3">
      <c r="B10" s="124" t="s">
        <v>21</v>
      </c>
      <c r="C10" s="125" t="s">
        <v>18</v>
      </c>
      <c r="D10" s="152">
        <f>VLOOKUP(C10,Лист1!B34:C35,2,FALSE)</f>
        <v>0</v>
      </c>
      <c r="E10" s="260"/>
      <c r="F10" s="261"/>
      <c r="G10" s="265" t="s">
        <v>21</v>
      </c>
      <c r="H10" s="125" t="s">
        <v>155</v>
      </c>
      <c r="I10" s="277">
        <f>IF(AND(H9=F8,H10="RAL, указать:"),VLOOKUP(F8,Лист1!$B$70:$D$105,3,0),0)</f>
        <v>25200</v>
      </c>
      <c r="J10" s="336" t="s">
        <v>230</v>
      </c>
      <c r="K10" s="174"/>
      <c r="L10" s="148">
        <v>0</v>
      </c>
      <c r="M10" s="188"/>
      <c r="N10" s="170"/>
      <c r="O10" s="170"/>
      <c r="P10" s="116"/>
    </row>
    <row r="11" spans="1:16" ht="14.4" customHeight="1" x14ac:dyDescent="0.3">
      <c r="B11" s="124" t="s">
        <v>22</v>
      </c>
      <c r="C11" s="126" t="s">
        <v>151</v>
      </c>
      <c r="D11" s="152">
        <f>VLOOKUP(C11,Лист1!B27:C28,2,FALSE)</f>
        <v>0</v>
      </c>
      <c r="E11" s="260"/>
      <c r="F11" s="261"/>
      <c r="G11" s="265" t="s">
        <v>27</v>
      </c>
      <c r="H11" s="125" t="s">
        <v>153</v>
      </c>
      <c r="I11" s="277">
        <f>IF(AND(H9=F8, H11="белый с лого"),VLOOKUP(F8, Лист1!$B$70:$H$105,6,0),IF(AND(H9=F8, H11="цветной с лого"),VLOOKUP(F8, Лист1!$B$70:$H$105,7,0),0))</f>
        <v>6700</v>
      </c>
      <c r="J11" s="726" t="s">
        <v>231</v>
      </c>
      <c r="K11" s="727"/>
      <c r="L11" s="148">
        <v>0</v>
      </c>
      <c r="M11" s="188"/>
      <c r="N11" s="170"/>
      <c r="O11" s="170"/>
      <c r="P11" s="116"/>
    </row>
    <row r="12" spans="1:16" x14ac:dyDescent="0.3">
      <c r="B12" s="124" t="s">
        <v>27</v>
      </c>
      <c r="C12" s="125" t="s">
        <v>24</v>
      </c>
      <c r="D12" s="152">
        <f>VLOOKUP(C12,Лист1!B30:C32,2,FALSE)</f>
        <v>0</v>
      </c>
      <c r="E12" s="260"/>
      <c r="F12" s="261"/>
      <c r="G12" s="266" t="s">
        <v>169</v>
      </c>
      <c r="H12" s="128"/>
      <c r="I12" s="287"/>
      <c r="J12" s="708" t="s">
        <v>161</v>
      </c>
      <c r="K12" s="709"/>
      <c r="L12" s="709"/>
      <c r="M12" s="188"/>
      <c r="N12" s="170"/>
      <c r="O12" s="170"/>
      <c r="P12" s="116"/>
    </row>
    <row r="13" spans="1:16" ht="14.4" customHeight="1" x14ac:dyDescent="0.3">
      <c r="B13" s="127" t="s">
        <v>169</v>
      </c>
      <c r="C13" s="128"/>
      <c r="D13" s="278"/>
      <c r="E13" s="279"/>
      <c r="F13" s="279"/>
      <c r="I13" s="136"/>
      <c r="J13" s="710"/>
      <c r="K13" s="711"/>
      <c r="L13" s="711"/>
      <c r="M13" s="188"/>
      <c r="N13" s="170"/>
      <c r="O13" s="170"/>
      <c r="P13" s="116"/>
    </row>
    <row r="14" spans="1:16" ht="14.4" customHeight="1" x14ac:dyDescent="0.3">
      <c r="B14" s="252" t="s">
        <v>23</v>
      </c>
      <c r="C14" s="125" t="s">
        <v>24</v>
      </c>
      <c r="D14" s="152">
        <f>VLOOKUP(C14,Лист1!B2:C16,2,FALSE)</f>
        <v>0</v>
      </c>
      <c r="E14" s="260">
        <f>VLOOKUP(C14,Лист1!$B$1:$H$16,7,0)</f>
        <v>0</v>
      </c>
      <c r="F14" s="399" t="str">
        <f>H14</f>
        <v>нет</v>
      </c>
      <c r="G14" s="264" t="s">
        <v>23</v>
      </c>
      <c r="H14" s="125" t="s">
        <v>24</v>
      </c>
      <c r="I14" s="277">
        <f>VLOOKUP(H14,Лист1!B71:C105,2,FALSE)</f>
        <v>0</v>
      </c>
      <c r="J14" s="123"/>
      <c r="K14" s="170"/>
      <c r="L14" s="170"/>
      <c r="M14" s="170"/>
      <c r="N14" s="170"/>
      <c r="O14" s="170"/>
      <c r="P14" s="116"/>
    </row>
    <row r="15" spans="1:16" x14ac:dyDescent="0.3">
      <c r="B15" s="124" t="s">
        <v>25</v>
      </c>
      <c r="C15" s="125" t="s">
        <v>18</v>
      </c>
      <c r="D15" s="152">
        <f>VLOOKUP(C15,Лист1!B37:C38,2,FALSE)</f>
        <v>0</v>
      </c>
      <c r="E15" s="260"/>
      <c r="F15" s="261"/>
      <c r="G15" s="265" t="s">
        <v>25</v>
      </c>
      <c r="H15" s="125" t="s">
        <v>18</v>
      </c>
      <c r="I15" s="277">
        <f>IF(AND(H14=F14,H15="RAL, указать:"),VLOOKUP(F14,Лист1!$B$70:$D$105,3,0),0)</f>
        <v>0</v>
      </c>
      <c r="J15" s="123"/>
      <c r="K15" s="170"/>
      <c r="L15" s="170"/>
      <c r="M15" s="170"/>
      <c r="N15" s="170"/>
      <c r="O15" s="170"/>
      <c r="P15" s="116"/>
    </row>
    <row r="16" spans="1:16" ht="15" customHeight="1" x14ac:dyDescent="0.3">
      <c r="B16" s="124" t="s">
        <v>26</v>
      </c>
      <c r="C16" s="126" t="s">
        <v>151</v>
      </c>
      <c r="D16" s="152">
        <f>VLOOKUP(C16,Лист1!B27:C28,2,FALSE)</f>
        <v>0</v>
      </c>
      <c r="E16" s="163"/>
      <c r="F16" s="261"/>
      <c r="G16" s="265" t="s">
        <v>28</v>
      </c>
      <c r="H16" s="125" t="s">
        <v>24</v>
      </c>
      <c r="I16" s="277">
        <f>IF(AND(H14=F14, H16="белый с лого"),VLOOKUP(F14, Лист1!$B$70:$H$105,6,0),IF(AND(H14=F14, H16="цветной с лого"),VLOOKUP(F14, Лист1!$B$70:$H$105,7,0),0))</f>
        <v>0</v>
      </c>
      <c r="J16" s="694" t="s">
        <v>288</v>
      </c>
      <c r="K16" s="695"/>
      <c r="L16" s="695"/>
      <c r="M16" s="695"/>
      <c r="N16" s="170"/>
      <c r="O16" s="170"/>
      <c r="P16" s="116"/>
    </row>
    <row r="17" spans="2:16" ht="14.4" customHeight="1" x14ac:dyDescent="0.3">
      <c r="B17" s="124" t="s">
        <v>28</v>
      </c>
      <c r="C17" s="125" t="s">
        <v>24</v>
      </c>
      <c r="D17" s="152">
        <f>VLOOKUP(C17,Лист1!B30:C32,2,FALSE)</f>
        <v>0</v>
      </c>
      <c r="E17" s="163"/>
      <c r="F17" s="261"/>
      <c r="G17" s="266" t="s">
        <v>171</v>
      </c>
      <c r="H17" s="128"/>
      <c r="I17" s="15"/>
      <c r="J17" s="696"/>
      <c r="K17" s="697"/>
      <c r="L17" s="697"/>
      <c r="M17" s="697"/>
      <c r="N17" s="170"/>
      <c r="O17" s="189"/>
      <c r="P17" s="129"/>
    </row>
    <row r="18" spans="2:16" ht="14.4" customHeight="1" x14ac:dyDescent="0.3">
      <c r="B18" s="127" t="s">
        <v>171</v>
      </c>
      <c r="C18" s="128"/>
      <c r="D18" s="1"/>
      <c r="E18" s="280"/>
      <c r="F18" s="281"/>
      <c r="I18" s="116"/>
      <c r="J18" s="698" t="s">
        <v>33</v>
      </c>
      <c r="K18" s="699"/>
      <c r="L18" s="464" t="s">
        <v>3</v>
      </c>
      <c r="M18" s="465"/>
      <c r="N18" s="170"/>
      <c r="O18" s="189"/>
      <c r="P18" s="129"/>
    </row>
    <row r="19" spans="2:16" ht="14.4" customHeight="1" x14ac:dyDescent="0.3">
      <c r="B19" s="252" t="s">
        <v>29</v>
      </c>
      <c r="C19" s="125" t="s">
        <v>24</v>
      </c>
      <c r="D19" s="152">
        <f>VLOOKUP(C19,Лист1!B2:C16,2,FALSE)</f>
        <v>0</v>
      </c>
      <c r="E19" s="260">
        <f>VLOOKUP(C19,Лист1!$B$1:$H$16,7,0)</f>
        <v>0</v>
      </c>
      <c r="F19" s="399" t="str">
        <f>H19</f>
        <v>нет</v>
      </c>
      <c r="G19" s="264" t="s">
        <v>29</v>
      </c>
      <c r="H19" s="125" t="s">
        <v>24</v>
      </c>
      <c r="I19" s="277">
        <f>VLOOKUP(H19,Лист1!B71:C105,2,FALSE)</f>
        <v>0</v>
      </c>
      <c r="J19" s="123"/>
      <c r="K19" s="170"/>
      <c r="L19" s="170"/>
      <c r="M19" s="170"/>
      <c r="N19" s="170"/>
      <c r="O19" s="189"/>
      <c r="P19" s="129"/>
    </row>
    <row r="20" spans="2:16" ht="14.4" customHeight="1" x14ac:dyDescent="0.3">
      <c r="B20" s="124" t="s">
        <v>30</v>
      </c>
      <c r="C20" s="125" t="s">
        <v>18</v>
      </c>
      <c r="D20" s="152">
        <f>VLOOKUP(C20,Лист1!B40:C41,2,FALSE)</f>
        <v>0</v>
      </c>
      <c r="E20" s="260"/>
      <c r="F20" s="261"/>
      <c r="G20" s="265" t="s">
        <v>30</v>
      </c>
      <c r="H20" s="125" t="s">
        <v>18</v>
      </c>
      <c r="I20" s="277">
        <f>IF(AND(H19=F19,H20="RAL, указать:"),VLOOKUP(F19,Лист1!$B$70:$D$105,3,0),0)</f>
        <v>0</v>
      </c>
      <c r="J20" s="700" t="s">
        <v>226</v>
      </c>
      <c r="K20" s="701"/>
      <c r="L20" s="701"/>
      <c r="M20" s="701"/>
      <c r="N20" s="170"/>
      <c r="O20" s="170"/>
      <c r="P20" s="158"/>
    </row>
    <row r="21" spans="2:16" x14ac:dyDescent="0.3">
      <c r="B21" s="124" t="s">
        <v>31</v>
      </c>
      <c r="C21" s="126" t="s">
        <v>151</v>
      </c>
      <c r="D21" s="152">
        <f>VLOOKUP(C21,Лист1!B27:C28,2,FALSE)</f>
        <v>0</v>
      </c>
      <c r="E21" s="260"/>
      <c r="F21" s="261"/>
      <c r="G21" s="265" t="s">
        <v>32</v>
      </c>
      <c r="H21" s="125" t="s">
        <v>24</v>
      </c>
      <c r="I21" s="277">
        <f>IF(AND(H19=F19, H21="белый с лого"),VLOOKUP(F19, Лист1!$B$70:$H$105, 6,0), IF(AND(H19=F19, H21="цветной с лого"),VLOOKUP(F19, Лист1!$B$70:$H$105, 7,0),0))</f>
        <v>0</v>
      </c>
      <c r="J21" s="702"/>
      <c r="K21" s="703"/>
      <c r="L21" s="703"/>
      <c r="M21" s="703"/>
      <c r="N21" s="189"/>
      <c r="P21" s="130"/>
    </row>
    <row r="22" spans="2:16" ht="14.4" customHeight="1" x14ac:dyDescent="0.3">
      <c r="B22" s="124" t="s">
        <v>32</v>
      </c>
      <c r="C22" s="125" t="s">
        <v>24</v>
      </c>
      <c r="D22" s="152">
        <f>VLOOKUP(C22,Лист1!B30:C32,2,FALSE)</f>
        <v>0</v>
      </c>
      <c r="E22" s="260"/>
      <c r="F22" s="261"/>
      <c r="G22" s="266" t="s">
        <v>170</v>
      </c>
      <c r="H22" s="128"/>
      <c r="I22" s="288"/>
      <c r="J22" s="704" t="s">
        <v>189</v>
      </c>
      <c r="K22" s="705"/>
      <c r="L22" s="173" t="s">
        <v>17</v>
      </c>
      <c r="M22" s="173" t="s">
        <v>15</v>
      </c>
      <c r="N22" s="189"/>
      <c r="O22" s="172"/>
      <c r="P22" s="116"/>
    </row>
    <row r="23" spans="2:16" ht="14.4" customHeight="1" x14ac:dyDescent="0.3">
      <c r="B23" s="132" t="s">
        <v>170</v>
      </c>
      <c r="C23" s="133"/>
      <c r="D23" s="153"/>
      <c r="E23" s="282"/>
      <c r="F23" s="283"/>
      <c r="I23" s="116"/>
      <c r="J23" s="706" t="s">
        <v>196</v>
      </c>
      <c r="K23" s="707"/>
      <c r="L23" s="118">
        <v>0</v>
      </c>
      <c r="M23" s="150">
        <f>L23*3500</f>
        <v>0</v>
      </c>
      <c r="N23" s="189"/>
      <c r="O23" s="172"/>
      <c r="P23" s="131"/>
    </row>
    <row r="24" spans="2:16" ht="15" customHeight="1" x14ac:dyDescent="0.3">
      <c r="B24" s="666" t="s">
        <v>227</v>
      </c>
      <c r="C24" s="667"/>
      <c r="D24" s="488">
        <f>SUM(D9:D22)+D5</f>
        <v>30000</v>
      </c>
      <c r="E24" s="284"/>
      <c r="F24" s="285"/>
      <c r="G24" s="667" t="s">
        <v>249</v>
      </c>
      <c r="H24" s="667"/>
      <c r="I24" s="489">
        <f>SUM(I9,I10,I11,I14,I15,I16,I19,I20,I21)+D5</f>
        <v>82300</v>
      </c>
      <c r="J24" s="400" t="s">
        <v>197</v>
      </c>
      <c r="K24" s="243"/>
      <c r="L24" s="118">
        <v>0</v>
      </c>
      <c r="M24" s="150">
        <f>L24*5300</f>
        <v>0</v>
      </c>
      <c r="N24" s="168"/>
      <c r="O24" s="259" t="s">
        <v>202</v>
      </c>
      <c r="P24" s="131"/>
    </row>
    <row r="25" spans="2:16" ht="15.6" customHeight="1" x14ac:dyDescent="0.3">
      <c r="B25" s="666"/>
      <c r="C25" s="667"/>
      <c r="D25" s="488"/>
      <c r="G25" s="667"/>
      <c r="H25" s="667"/>
      <c r="I25" s="489"/>
      <c r="J25" s="400" t="s">
        <v>303</v>
      </c>
      <c r="K25" s="243"/>
      <c r="L25" s="118">
        <v>0</v>
      </c>
      <c r="M25" s="150">
        <f>L25*9600</f>
        <v>0</v>
      </c>
      <c r="N25" s="168"/>
      <c r="O25" s="257"/>
      <c r="P25" s="158"/>
    </row>
    <row r="26" spans="2:16" ht="16.2" customHeight="1" x14ac:dyDescent="0.3">
      <c r="B26" s="123"/>
      <c r="C26" s="170"/>
      <c r="D26" s="170"/>
      <c r="E26" s="170"/>
      <c r="F26" s="170"/>
      <c r="G26" s="273"/>
      <c r="H26" s="273"/>
      <c r="I26" s="112"/>
      <c r="J26" s="400" t="s">
        <v>305</v>
      </c>
      <c r="K26" s="243"/>
      <c r="L26" s="118">
        <v>0</v>
      </c>
      <c r="M26" s="151">
        <f>L26*11500</f>
        <v>0</v>
      </c>
      <c r="N26" s="172"/>
      <c r="O26" s="169"/>
      <c r="P26" s="158"/>
    </row>
    <row r="27" spans="2:16" ht="15" customHeight="1" x14ac:dyDescent="0.3">
      <c r="B27" s="123"/>
      <c r="C27" s="170"/>
      <c r="D27" s="170"/>
      <c r="E27" s="170"/>
      <c r="F27" s="170"/>
      <c r="G27" s="273"/>
      <c r="H27" s="273"/>
      <c r="I27" s="112"/>
      <c r="J27" s="400" t="s">
        <v>306</v>
      </c>
      <c r="K27" s="243"/>
      <c r="L27" s="118">
        <v>0</v>
      </c>
      <c r="M27" s="151">
        <f>L27*9600</f>
        <v>0</v>
      </c>
      <c r="N27" s="170"/>
      <c r="P27" s="158"/>
    </row>
    <row r="28" spans="2:16" ht="16.2" customHeight="1" x14ac:dyDescent="0.3">
      <c r="B28" s="123"/>
      <c r="C28" s="170"/>
      <c r="D28" s="170"/>
      <c r="E28" s="170"/>
      <c r="F28" s="170"/>
      <c r="G28" s="170"/>
      <c r="H28" s="170"/>
      <c r="I28" s="116"/>
      <c r="J28" s="400" t="s">
        <v>307</v>
      </c>
      <c r="K28" s="243"/>
      <c r="L28" s="118">
        <v>0</v>
      </c>
      <c r="M28" s="151">
        <f>L28*11500</f>
        <v>0</v>
      </c>
      <c r="N28" s="253"/>
      <c r="O28" s="253"/>
      <c r="P28" s="254"/>
    </row>
    <row r="29" spans="2:16" ht="19.8" customHeight="1" x14ac:dyDescent="0.3">
      <c r="B29" s="123"/>
      <c r="C29" s="170"/>
      <c r="D29" s="170"/>
      <c r="E29" s="170"/>
      <c r="F29" s="170"/>
      <c r="G29" s="170"/>
      <c r="H29" s="170"/>
      <c r="I29" s="116"/>
      <c r="J29" s="401"/>
      <c r="K29" s="253"/>
      <c r="L29" s="253"/>
      <c r="M29" s="253"/>
      <c r="N29" s="494" t="s">
        <v>304</v>
      </c>
      <c r="O29" s="494"/>
      <c r="P29" s="254"/>
    </row>
    <row r="30" spans="2:16" ht="19.2" customHeight="1" x14ac:dyDescent="0.3">
      <c r="B30" s="123"/>
      <c r="C30" s="170"/>
      <c r="D30" s="170"/>
      <c r="E30" s="170"/>
      <c r="F30" s="170"/>
      <c r="G30" s="170"/>
      <c r="H30" s="170"/>
      <c r="I30" s="116"/>
      <c r="J30" s="684" t="s">
        <v>232</v>
      </c>
      <c r="K30" s="685"/>
      <c r="L30" s="176">
        <v>2000</v>
      </c>
      <c r="M30" s="170"/>
      <c r="N30" s="253"/>
      <c r="O30" s="253"/>
      <c r="P30" s="254"/>
    </row>
    <row r="31" spans="2:16" ht="19.8" customHeight="1" x14ac:dyDescent="0.3">
      <c r="B31" s="686" t="s">
        <v>156</v>
      </c>
      <c r="C31" s="687"/>
      <c r="D31" s="687" t="s">
        <v>246</v>
      </c>
      <c r="E31" s="687"/>
      <c r="F31" s="687"/>
      <c r="G31" s="687"/>
      <c r="H31" s="181"/>
      <c r="I31" s="305"/>
      <c r="J31" s="690" t="s">
        <v>271</v>
      </c>
      <c r="K31" s="691"/>
      <c r="L31" s="691"/>
      <c r="M31" s="691"/>
      <c r="N31" s="253"/>
      <c r="O31" s="253"/>
      <c r="P31" s="254"/>
    </row>
    <row r="32" spans="2:16" ht="25.2" customHeight="1" x14ac:dyDescent="0.3">
      <c r="B32" s="686"/>
      <c r="C32" s="687"/>
      <c r="D32" s="687"/>
      <c r="E32" s="687"/>
      <c r="F32" s="687"/>
      <c r="G32" s="687"/>
      <c r="H32" s="662" t="s">
        <v>287</v>
      </c>
      <c r="I32" s="663"/>
      <c r="J32" s="690"/>
      <c r="K32" s="691"/>
      <c r="L32" s="691"/>
      <c r="M32" s="691"/>
      <c r="N32" s="253"/>
      <c r="O32" s="172"/>
      <c r="P32" s="254"/>
    </row>
    <row r="33" spans="2:16" ht="18" customHeight="1" thickBot="1" x14ac:dyDescent="0.35">
      <c r="B33" s="688"/>
      <c r="C33" s="689"/>
      <c r="D33" s="689"/>
      <c r="E33" s="689"/>
      <c r="F33" s="689"/>
      <c r="G33" s="689"/>
      <c r="H33" s="664"/>
      <c r="I33" s="665"/>
      <c r="J33" s="692"/>
      <c r="K33" s="693"/>
      <c r="L33" s="693"/>
      <c r="M33" s="693"/>
      <c r="N33" s="255"/>
      <c r="O33" s="402"/>
      <c r="P33" s="256"/>
    </row>
    <row r="34" spans="2:16" ht="16.2" thickBot="1" x14ac:dyDescent="0.35">
      <c r="B34" s="640" t="s">
        <v>165</v>
      </c>
      <c r="C34" s="641"/>
      <c r="D34" s="641"/>
      <c r="E34" s="641"/>
      <c r="F34" s="641"/>
      <c r="G34" s="641"/>
      <c r="H34" s="641"/>
      <c r="I34" s="642"/>
      <c r="J34" s="446" t="s">
        <v>164</v>
      </c>
      <c r="K34" s="447"/>
      <c r="L34" s="447"/>
      <c r="M34" s="447"/>
      <c r="N34" s="447"/>
      <c r="O34" s="447"/>
      <c r="P34" s="448"/>
    </row>
    <row r="35" spans="2:16" ht="12.6" customHeight="1" thickBot="1" x14ac:dyDescent="0.35">
      <c r="B35" s="123"/>
      <c r="C35" s="170"/>
      <c r="D35" s="170"/>
      <c r="E35" s="170"/>
      <c r="F35" s="170"/>
      <c r="G35" s="170"/>
      <c r="H35" s="170"/>
      <c r="I35" s="116"/>
      <c r="J35" s="680" t="s">
        <v>142</v>
      </c>
      <c r="K35" s="680" t="s">
        <v>143</v>
      </c>
      <c r="L35" s="680" t="s">
        <v>144</v>
      </c>
      <c r="M35" s="682" t="s">
        <v>145</v>
      </c>
      <c r="N35" s="178"/>
      <c r="O35" s="190"/>
      <c r="P35" s="116"/>
    </row>
    <row r="36" spans="2:16" ht="14.4" customHeight="1" thickBot="1" x14ac:dyDescent="0.35">
      <c r="B36" s="123"/>
      <c r="C36" s="317"/>
      <c r="D36" s="318"/>
      <c r="E36" s="318"/>
      <c r="F36" s="319"/>
      <c r="G36" s="320" t="s">
        <v>168</v>
      </c>
      <c r="H36" s="321" t="s">
        <v>167</v>
      </c>
      <c r="I36" s="136"/>
      <c r="J36" s="681"/>
      <c r="K36" s="681"/>
      <c r="L36" s="681"/>
      <c r="M36" s="683"/>
      <c r="N36" s="178"/>
      <c r="O36" s="190"/>
      <c r="P36" s="116"/>
    </row>
    <row r="37" spans="2:16" ht="15" customHeight="1" x14ac:dyDescent="0.3">
      <c r="B37" s="123"/>
      <c r="C37" s="637" t="s">
        <v>6</v>
      </c>
      <c r="D37" s="638"/>
      <c r="E37" s="638"/>
      <c r="F37" s="639"/>
      <c r="G37" s="322">
        <f>C3</f>
        <v>0</v>
      </c>
      <c r="H37" s="314"/>
      <c r="I37" s="116"/>
      <c r="J37" s="137"/>
      <c r="K37" s="177"/>
      <c r="L37" s="177"/>
      <c r="M37" s="138"/>
      <c r="N37" s="177"/>
      <c r="O37" s="190"/>
      <c r="P37" s="116"/>
    </row>
    <row r="38" spans="2:16" ht="15" customHeight="1" x14ac:dyDescent="0.3">
      <c r="B38" s="123"/>
      <c r="C38" s="634" t="s">
        <v>7</v>
      </c>
      <c r="D38" s="635"/>
      <c r="E38" s="635"/>
      <c r="F38" s="636"/>
      <c r="G38" s="202">
        <f>C4</f>
        <v>0</v>
      </c>
      <c r="H38" s="203"/>
      <c r="I38" s="116"/>
      <c r="J38" s="137"/>
      <c r="K38" s="177"/>
      <c r="L38" s="177"/>
      <c r="M38" s="138"/>
      <c r="N38" s="177"/>
      <c r="O38" s="190"/>
      <c r="P38" s="116"/>
    </row>
    <row r="39" spans="2:16" ht="14.4" customHeight="1" x14ac:dyDescent="0.3">
      <c r="B39" s="123"/>
      <c r="C39" s="646" t="s">
        <v>117</v>
      </c>
      <c r="D39" s="647"/>
      <c r="E39" s="647"/>
      <c r="F39" s="648"/>
      <c r="G39" s="204">
        <f>D4</f>
        <v>0</v>
      </c>
      <c r="H39" s="203"/>
      <c r="I39" s="116"/>
      <c r="J39" s="137"/>
      <c r="K39" s="177"/>
      <c r="L39" s="177"/>
      <c r="M39" s="138"/>
      <c r="N39" s="177"/>
      <c r="O39" s="190"/>
      <c r="P39" s="116"/>
    </row>
    <row r="40" spans="2:16" ht="14.4" customHeight="1" x14ac:dyDescent="0.3">
      <c r="B40" s="123"/>
      <c r="C40" s="634" t="s">
        <v>219</v>
      </c>
      <c r="D40" s="635"/>
      <c r="E40" s="635"/>
      <c r="F40" s="636"/>
      <c r="G40" s="205">
        <f>C2</f>
        <v>0</v>
      </c>
      <c r="H40" s="203"/>
      <c r="I40" s="116"/>
      <c r="J40" s="137"/>
      <c r="K40" s="177"/>
      <c r="L40" s="177"/>
      <c r="M40" s="138"/>
      <c r="N40" s="177"/>
      <c r="O40" s="190"/>
      <c r="P40" s="116"/>
    </row>
    <row r="41" spans="2:16" ht="13.2" customHeight="1" thickBot="1" x14ac:dyDescent="0.35">
      <c r="B41" s="123"/>
      <c r="C41" s="668" t="s">
        <v>172</v>
      </c>
      <c r="D41" s="669"/>
      <c r="E41" s="669"/>
      <c r="F41" s="670"/>
      <c r="G41" s="323"/>
      <c r="H41" s="316">
        <f>D5</f>
        <v>0</v>
      </c>
      <c r="I41" s="116"/>
      <c r="J41" s="137"/>
      <c r="K41" s="177"/>
      <c r="L41" s="177"/>
      <c r="M41" s="138"/>
      <c r="N41" s="177"/>
      <c r="O41" s="191"/>
      <c r="P41" s="116"/>
    </row>
    <row r="42" spans="2:16" ht="14.4" customHeight="1" x14ac:dyDescent="0.3">
      <c r="B42" s="123"/>
      <c r="C42" s="655" t="s">
        <v>283</v>
      </c>
      <c r="D42" s="656"/>
      <c r="E42" s="656"/>
      <c r="F42" s="657"/>
      <c r="G42" s="313" t="str">
        <f>C9</f>
        <v>Marea 07</v>
      </c>
      <c r="H42" s="314">
        <f>D9+D11+D10+D12</f>
        <v>30000</v>
      </c>
      <c r="I42" s="116"/>
      <c r="J42" s="137"/>
      <c r="K42" s="177"/>
      <c r="L42" s="177"/>
      <c r="M42" s="138"/>
      <c r="N42" s="177"/>
      <c r="O42" s="192"/>
      <c r="P42" s="116"/>
    </row>
    <row r="43" spans="2:16" ht="15" customHeight="1" thickBot="1" x14ac:dyDescent="0.35">
      <c r="B43" s="123"/>
      <c r="C43" s="646" t="s">
        <v>284</v>
      </c>
      <c r="D43" s="647"/>
      <c r="E43" s="647"/>
      <c r="F43" s="648"/>
      <c r="G43" s="202" t="str">
        <f>C14</f>
        <v>нет</v>
      </c>
      <c r="H43" s="203">
        <f>D14+D15+D16+D17</f>
        <v>0</v>
      </c>
      <c r="I43" s="116"/>
      <c r="J43" s="649" t="s">
        <v>147</v>
      </c>
      <c r="K43" s="650"/>
      <c r="L43" s="650"/>
      <c r="M43" s="651"/>
      <c r="N43" s="541" t="s">
        <v>286</v>
      </c>
      <c r="O43" s="541"/>
      <c r="P43" s="542"/>
    </row>
    <row r="44" spans="2:16" ht="15" customHeight="1" thickBot="1" x14ac:dyDescent="0.35">
      <c r="B44" s="123"/>
      <c r="C44" s="652" t="s">
        <v>285</v>
      </c>
      <c r="D44" s="653"/>
      <c r="E44" s="653"/>
      <c r="F44" s="654"/>
      <c r="G44" s="315" t="str">
        <f>C19</f>
        <v>нет</v>
      </c>
      <c r="H44" s="316">
        <f>D19+D20+D21+D22</f>
        <v>0</v>
      </c>
      <c r="I44" s="116"/>
      <c r="J44" s="139">
        <v>0</v>
      </c>
      <c r="K44" s="139">
        <v>0</v>
      </c>
      <c r="L44" s="139">
        <v>0</v>
      </c>
      <c r="M44" s="139">
        <v>0</v>
      </c>
      <c r="N44" s="541"/>
      <c r="O44" s="541"/>
      <c r="P44" s="542"/>
    </row>
    <row r="45" spans="2:16" ht="15" customHeight="1" thickBot="1" x14ac:dyDescent="0.35">
      <c r="B45" s="123"/>
      <c r="C45" s="655" t="s">
        <v>298</v>
      </c>
      <c r="D45" s="656"/>
      <c r="E45" s="656"/>
      <c r="F45" s="657"/>
      <c r="G45" s="324" t="str">
        <f>H9</f>
        <v>GLORIA 07</v>
      </c>
      <c r="H45" s="314">
        <f>SUM(I9,I10,I11)</f>
        <v>82300</v>
      </c>
      <c r="I45" s="116"/>
      <c r="J45" s="643" t="s">
        <v>146</v>
      </c>
      <c r="K45" s="644"/>
      <c r="L45" s="644"/>
      <c r="M45" s="645"/>
      <c r="N45" s="541"/>
      <c r="O45" s="541"/>
      <c r="P45" s="542"/>
    </row>
    <row r="46" spans="2:16" ht="15" thickBot="1" x14ac:dyDescent="0.35">
      <c r="B46" s="123"/>
      <c r="C46" s="646" t="s">
        <v>299</v>
      </c>
      <c r="D46" s="647"/>
      <c r="E46" s="647"/>
      <c r="F46" s="648"/>
      <c r="G46" s="206" t="str">
        <f>H14</f>
        <v>нет</v>
      </c>
      <c r="H46" s="203">
        <f>SUM(I14,I15,I16)</f>
        <v>0</v>
      </c>
      <c r="I46" s="116"/>
      <c r="J46" s="139">
        <v>0</v>
      </c>
      <c r="K46" s="139">
        <v>0</v>
      </c>
      <c r="L46" s="139">
        <v>0</v>
      </c>
      <c r="M46" s="139">
        <v>0</v>
      </c>
      <c r="N46" s="177"/>
      <c r="O46" s="191"/>
      <c r="P46" s="116"/>
    </row>
    <row r="47" spans="2:16" ht="14.4" customHeight="1" thickBot="1" x14ac:dyDescent="0.35">
      <c r="B47" s="123"/>
      <c r="C47" s="652" t="s">
        <v>300</v>
      </c>
      <c r="D47" s="653"/>
      <c r="E47" s="653"/>
      <c r="F47" s="654"/>
      <c r="G47" s="315" t="str">
        <f>H19</f>
        <v>нет</v>
      </c>
      <c r="H47" s="316">
        <f>SUM(I19,I20,I21)</f>
        <v>0</v>
      </c>
      <c r="I47" s="116"/>
      <c r="J47" s="643" t="s">
        <v>148</v>
      </c>
      <c r="K47" s="644"/>
      <c r="L47" s="644"/>
      <c r="M47" s="645"/>
      <c r="N47" s="177"/>
      <c r="O47" s="191"/>
      <c r="P47" s="116"/>
    </row>
    <row r="48" spans="2:16" ht="15" customHeight="1" thickBot="1" x14ac:dyDescent="0.35">
      <c r="B48" s="123"/>
      <c r="C48" s="637" t="s">
        <v>39</v>
      </c>
      <c r="D48" s="638"/>
      <c r="E48" s="638"/>
      <c r="F48" s="639"/>
      <c r="G48" s="322"/>
      <c r="H48" s="314">
        <f>J52</f>
        <v>0</v>
      </c>
      <c r="I48" s="116"/>
      <c r="J48" s="139"/>
      <c r="K48" s="139"/>
      <c r="L48" s="139"/>
      <c r="M48" s="139"/>
      <c r="N48" s="177"/>
      <c r="O48" s="191"/>
      <c r="P48" s="116"/>
    </row>
    <row r="49" spans="2:16" ht="15" customHeight="1" thickBot="1" x14ac:dyDescent="0.35">
      <c r="B49" s="123"/>
      <c r="C49" s="646" t="s">
        <v>143</v>
      </c>
      <c r="D49" s="647"/>
      <c r="E49" s="647"/>
      <c r="F49" s="648"/>
      <c r="G49" s="202"/>
      <c r="H49" s="203">
        <f>K52</f>
        <v>0</v>
      </c>
      <c r="I49" s="116"/>
      <c r="J49" s="643" t="s">
        <v>149</v>
      </c>
      <c r="K49" s="644"/>
      <c r="L49" s="644"/>
      <c r="M49" s="645"/>
      <c r="N49" s="177"/>
      <c r="O49" s="191"/>
      <c r="P49" s="116"/>
    </row>
    <row r="50" spans="2:16" ht="14.4" customHeight="1" thickBot="1" x14ac:dyDescent="0.35">
      <c r="B50" s="123"/>
      <c r="C50" s="646" t="s">
        <v>144</v>
      </c>
      <c r="D50" s="647"/>
      <c r="E50" s="647"/>
      <c r="F50" s="648"/>
      <c r="G50" s="202"/>
      <c r="H50" s="203">
        <f>L52</f>
        <v>0</v>
      </c>
      <c r="I50" s="116"/>
      <c r="J50" s="156">
        <f>J44*J46*14*1985/1000000000</f>
        <v>0</v>
      </c>
      <c r="K50" s="156">
        <f t="shared" ref="K50" si="0">K44*K46*14*1985/1000000000</f>
        <v>0</v>
      </c>
      <c r="L50" s="156">
        <f>L44*L46*14*1985/1000000000</f>
        <v>0</v>
      </c>
      <c r="M50" s="156">
        <f>M44*M46*14*1985/1000000000</f>
        <v>0</v>
      </c>
      <c r="N50" s="177"/>
      <c r="O50" s="170"/>
      <c r="P50" s="116"/>
    </row>
    <row r="51" spans="2:16" ht="15" customHeight="1" thickBot="1" x14ac:dyDescent="0.35">
      <c r="B51" s="199"/>
      <c r="C51" s="668" t="s">
        <v>145</v>
      </c>
      <c r="D51" s="669"/>
      <c r="E51" s="669"/>
      <c r="F51" s="670"/>
      <c r="G51" s="323"/>
      <c r="H51" s="316">
        <f>M52</f>
        <v>0</v>
      </c>
      <c r="I51" s="116"/>
      <c r="J51" s="674" t="s">
        <v>150</v>
      </c>
      <c r="K51" s="675"/>
      <c r="L51" s="675"/>
      <c r="M51" s="676"/>
      <c r="N51" s="177"/>
      <c r="O51" s="170"/>
      <c r="P51" s="116"/>
    </row>
    <row r="52" spans="2:16" ht="16.2" customHeight="1" thickBot="1" x14ac:dyDescent="0.35">
      <c r="B52" s="123"/>
      <c r="C52" s="677" t="s">
        <v>166</v>
      </c>
      <c r="D52" s="678"/>
      <c r="E52" s="678"/>
      <c r="F52" s="679"/>
      <c r="G52" s="325"/>
      <c r="H52" s="326">
        <f>SUM(M23:M28)</f>
        <v>0</v>
      </c>
      <c r="I52" s="116"/>
      <c r="J52" s="140">
        <v>0</v>
      </c>
      <c r="K52" s="140">
        <v>0</v>
      </c>
      <c r="L52" s="141">
        <v>0</v>
      </c>
      <c r="M52" s="141">
        <v>0</v>
      </c>
      <c r="N52" s="170"/>
      <c r="O52" s="170"/>
      <c r="P52" s="116"/>
    </row>
    <row r="53" spans="2:16" ht="14.4" customHeight="1" thickBot="1" x14ac:dyDescent="0.35">
      <c r="B53" s="123"/>
      <c r="C53" s="677" t="s">
        <v>122</v>
      </c>
      <c r="D53" s="678"/>
      <c r="E53" s="678"/>
      <c r="F53" s="679"/>
      <c r="G53" s="516" t="str">
        <f>L18</f>
        <v>стандартное одно отверстие</v>
      </c>
      <c r="H53" s="517"/>
      <c r="I53" s="116"/>
      <c r="J53" s="518" t="s">
        <v>301</v>
      </c>
      <c r="K53" s="519"/>
      <c r="L53" s="519"/>
      <c r="M53" s="519"/>
      <c r="N53" s="170"/>
      <c r="O53" s="170"/>
      <c r="P53" s="116"/>
    </row>
    <row r="54" spans="2:16" ht="15" customHeight="1" thickBot="1" x14ac:dyDescent="0.35">
      <c r="B54" s="123"/>
      <c r="C54" s="637" t="s">
        <v>240</v>
      </c>
      <c r="D54" s="638"/>
      <c r="E54" s="638"/>
      <c r="F54" s="639"/>
      <c r="G54" s="327">
        <f>J55</f>
        <v>2</v>
      </c>
      <c r="H54" s="314">
        <f>G54*16000</f>
        <v>32000</v>
      </c>
      <c r="I54" s="116"/>
      <c r="J54" s="193" t="s">
        <v>236</v>
      </c>
      <c r="K54" s="179"/>
      <c r="L54" s="194" t="s">
        <v>236</v>
      </c>
      <c r="M54" s="194" t="s">
        <v>236</v>
      </c>
      <c r="N54" s="170"/>
      <c r="O54" s="170"/>
      <c r="P54" s="116"/>
    </row>
    <row r="55" spans="2:16" ht="16.2" customHeight="1" thickBot="1" x14ac:dyDescent="0.35">
      <c r="B55" s="123"/>
      <c r="C55" s="634" t="s">
        <v>238</v>
      </c>
      <c r="D55" s="635"/>
      <c r="E55" s="635"/>
      <c r="F55" s="636"/>
      <c r="G55" s="207">
        <f>L55</f>
        <v>1</v>
      </c>
      <c r="H55" s="203">
        <f>G55*16000</f>
        <v>16000</v>
      </c>
      <c r="I55" s="116"/>
      <c r="J55" s="180">
        <v>2</v>
      </c>
      <c r="K55" s="181"/>
      <c r="L55" s="180">
        <v>1</v>
      </c>
      <c r="M55" s="180">
        <v>0</v>
      </c>
      <c r="N55" s="170"/>
      <c r="O55" s="170"/>
      <c r="P55" s="116"/>
    </row>
    <row r="56" spans="2:16" ht="16.2" customHeight="1" thickBot="1" x14ac:dyDescent="0.35">
      <c r="B56" s="123"/>
      <c r="C56" s="668" t="s">
        <v>239</v>
      </c>
      <c r="D56" s="669"/>
      <c r="E56" s="669"/>
      <c r="F56" s="670"/>
      <c r="G56" s="328">
        <f>M55</f>
        <v>0</v>
      </c>
      <c r="H56" s="316">
        <f>G56*16000</f>
        <v>0</v>
      </c>
      <c r="I56" s="116"/>
      <c r="J56" s="195" t="s">
        <v>234</v>
      </c>
      <c r="K56" s="181"/>
      <c r="L56" s="182" t="s">
        <v>237</v>
      </c>
      <c r="M56" s="182" t="s">
        <v>237</v>
      </c>
      <c r="N56" s="170"/>
      <c r="O56" s="170"/>
      <c r="P56" s="116"/>
    </row>
    <row r="57" spans="2:16" ht="16.2" customHeight="1" thickBot="1" x14ac:dyDescent="0.35">
      <c r="B57" s="123"/>
      <c r="C57" s="671" t="s">
        <v>232</v>
      </c>
      <c r="D57" s="672"/>
      <c r="E57" s="672"/>
      <c r="F57" s="673"/>
      <c r="G57" s="325"/>
      <c r="H57" s="326">
        <f>L30</f>
        <v>2000</v>
      </c>
      <c r="I57" s="116"/>
      <c r="J57" s="183" t="s">
        <v>223</v>
      </c>
      <c r="K57" s="181"/>
      <c r="L57" s="183" t="s">
        <v>24</v>
      </c>
      <c r="M57" s="183" t="s">
        <v>24</v>
      </c>
      <c r="N57" s="170"/>
      <c r="O57" s="170"/>
      <c r="P57" s="116"/>
    </row>
    <row r="58" spans="2:16" ht="15" thickBot="1" x14ac:dyDescent="0.35">
      <c r="B58" s="123"/>
      <c r="C58" s="170"/>
      <c r="D58" s="170"/>
      <c r="E58" s="170"/>
      <c r="F58" s="170"/>
      <c r="G58" s="170"/>
      <c r="H58" s="170"/>
      <c r="I58" s="116"/>
      <c r="J58" s="195" t="s">
        <v>235</v>
      </c>
      <c r="K58" s="181"/>
      <c r="L58" s="184"/>
      <c r="M58" s="184"/>
      <c r="N58" s="170"/>
      <c r="O58" s="170"/>
      <c r="P58" s="116"/>
    </row>
    <row r="59" spans="2:16" ht="15.6" customHeight="1" thickBot="1" x14ac:dyDescent="0.35">
      <c r="B59" s="123"/>
      <c r="C59" s="627" t="s">
        <v>247</v>
      </c>
      <c r="D59" s="628"/>
      <c r="E59" s="628"/>
      <c r="F59" s="628"/>
      <c r="G59" s="629"/>
      <c r="H59" s="331">
        <f>SUM(H37:H57)</f>
        <v>162300</v>
      </c>
      <c r="I59" s="116"/>
      <c r="J59" s="183" t="s">
        <v>224</v>
      </c>
      <c r="K59" s="181"/>
      <c r="L59" s="181"/>
      <c r="M59" s="181"/>
      <c r="N59" s="170"/>
      <c r="O59" s="170"/>
      <c r="P59" s="116"/>
    </row>
    <row r="60" spans="2:16" ht="45" customHeight="1" x14ac:dyDescent="0.3">
      <c r="B60" s="123"/>
      <c r="C60" s="170"/>
      <c r="D60" s="170"/>
      <c r="E60" s="170"/>
      <c r="F60" s="170"/>
      <c r="G60" s="170"/>
      <c r="H60" s="170"/>
      <c r="I60" s="116"/>
      <c r="J60" s="658" t="s">
        <v>302</v>
      </c>
      <c r="K60" s="659"/>
      <c r="L60" s="659"/>
      <c r="M60" s="659"/>
      <c r="N60" s="170"/>
      <c r="O60" s="170"/>
      <c r="P60" s="116"/>
    </row>
    <row r="61" spans="2:16" ht="14.4" customHeight="1" x14ac:dyDescent="0.3">
      <c r="B61" s="123"/>
      <c r="C61" s="170"/>
      <c r="D61" s="170"/>
      <c r="E61" s="170"/>
      <c r="F61" s="170"/>
      <c r="G61" s="170"/>
      <c r="H61" s="170"/>
      <c r="I61" s="116"/>
      <c r="J61" s="658"/>
      <c r="K61" s="659"/>
      <c r="L61" s="659"/>
      <c r="M61" s="659"/>
      <c r="N61" s="170"/>
      <c r="O61" s="170"/>
      <c r="P61" s="116"/>
    </row>
    <row r="62" spans="2:16" x14ac:dyDescent="0.3">
      <c r="B62" s="123"/>
      <c r="C62" s="170"/>
      <c r="D62" s="170"/>
      <c r="E62" s="170"/>
      <c r="F62" s="170"/>
      <c r="G62" s="170"/>
      <c r="H62" s="170"/>
      <c r="I62" s="116"/>
      <c r="J62" s="658"/>
      <c r="K62" s="659"/>
      <c r="L62" s="659"/>
      <c r="M62" s="659"/>
      <c r="N62" s="170"/>
      <c r="O62" s="170"/>
      <c r="P62" s="116"/>
    </row>
    <row r="63" spans="2:16" ht="15" thickBot="1" x14ac:dyDescent="0.35">
      <c r="B63" s="142"/>
      <c r="C63" s="143"/>
      <c r="D63" s="143"/>
      <c r="E63" s="143"/>
      <c r="F63" s="143"/>
      <c r="G63" s="143"/>
      <c r="H63" s="143"/>
      <c r="I63" s="144"/>
      <c r="J63" s="660"/>
      <c r="K63" s="661"/>
      <c r="L63" s="661"/>
      <c r="M63" s="661"/>
      <c r="N63" s="143"/>
      <c r="O63" s="143"/>
      <c r="P63" s="144"/>
    </row>
    <row r="68" ht="14.4" customHeight="1" x14ac:dyDescent="0.3"/>
    <row r="69" ht="14.4" customHeight="1" x14ac:dyDescent="0.3"/>
  </sheetData>
  <sheetProtection selectLockedCells="1"/>
  <mergeCells count="66">
    <mergeCell ref="J12:L13"/>
    <mergeCell ref="B1:I1"/>
    <mergeCell ref="J1:P1"/>
    <mergeCell ref="J2:L3"/>
    <mergeCell ref="J4:L4"/>
    <mergeCell ref="B5:C5"/>
    <mergeCell ref="C6:D6"/>
    <mergeCell ref="J7:L8"/>
    <mergeCell ref="B8:D8"/>
    <mergeCell ref="G8:I8"/>
    <mergeCell ref="J9:L9"/>
    <mergeCell ref="J11:K11"/>
    <mergeCell ref="J30:K30"/>
    <mergeCell ref="B31:C33"/>
    <mergeCell ref="D31:G33"/>
    <mergeCell ref="J31:M33"/>
    <mergeCell ref="J16:M17"/>
    <mergeCell ref="J18:K18"/>
    <mergeCell ref="L18:M18"/>
    <mergeCell ref="J20:M21"/>
    <mergeCell ref="J22:K22"/>
    <mergeCell ref="J23:K23"/>
    <mergeCell ref="J34:P34"/>
    <mergeCell ref="J35:J36"/>
    <mergeCell ref="K35:K36"/>
    <mergeCell ref="L35:L36"/>
    <mergeCell ref="M35:M36"/>
    <mergeCell ref="J45:M45"/>
    <mergeCell ref="C37:F37"/>
    <mergeCell ref="C38:F38"/>
    <mergeCell ref="C39:F39"/>
    <mergeCell ref="C40:F40"/>
    <mergeCell ref="C41:F41"/>
    <mergeCell ref="C42:F42"/>
    <mergeCell ref="J60:M63"/>
    <mergeCell ref="H32:I33"/>
    <mergeCell ref="D24:D25"/>
    <mergeCell ref="B24:C25"/>
    <mergeCell ref="G24:H25"/>
    <mergeCell ref="I24:I25"/>
    <mergeCell ref="C56:F56"/>
    <mergeCell ref="C57:F57"/>
    <mergeCell ref="C50:F50"/>
    <mergeCell ref="C51:F51"/>
    <mergeCell ref="J51:M51"/>
    <mergeCell ref="C52:F52"/>
    <mergeCell ref="C53:F53"/>
    <mergeCell ref="J53:M53"/>
    <mergeCell ref="C46:F46"/>
    <mergeCell ref="C47:F47"/>
    <mergeCell ref="N29:O29"/>
    <mergeCell ref="C59:G59"/>
    <mergeCell ref="G6:I7"/>
    <mergeCell ref="G53:H53"/>
    <mergeCell ref="C55:F55"/>
    <mergeCell ref="C54:F54"/>
    <mergeCell ref="B34:I34"/>
    <mergeCell ref="J47:M47"/>
    <mergeCell ref="C48:F48"/>
    <mergeCell ref="C49:F49"/>
    <mergeCell ref="J49:M49"/>
    <mergeCell ref="C43:F43"/>
    <mergeCell ref="J43:M43"/>
    <mergeCell ref="N43:P45"/>
    <mergeCell ref="C44:F44"/>
    <mergeCell ref="C45:F45"/>
  </mergeCells>
  <phoneticPr fontId="6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firstPageNumber="2147483648" fitToHeight="0" orientation="landscape" r:id="rId1"/>
  <rowBreaks count="1" manualBreakCount="1">
    <brk id="33" max="16383" man="1"/>
  </rowBreaks>
  <ignoredErrors>
    <ignoredError sqref="F8" unlockedFormula="1"/>
    <ignoredError sqref="M26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32F9027-0F26-4E41-AF0C-F2EB20E47F42}">
          <x14:formula1>
            <xm:f>Лист1!$D$58:$D$60</xm:f>
          </x14:formula1>
          <xm:sqref>L57:M57</xm:sqref>
        </x14:dataValidation>
        <x14:dataValidation type="list" allowBlank="1" showInputMessage="1" showErrorMessage="1" xr:uid="{21D594EA-ED09-456F-9F6A-99AB9260EA19}">
          <x14:formula1>
            <xm:f>Лист1!$C$63:$C$64</xm:f>
          </x14:formula1>
          <xm:sqref>L55:M55</xm:sqref>
        </x14:dataValidation>
        <x14:dataValidation type="list" allowBlank="1" showInputMessage="1" showErrorMessage="1" xr:uid="{00431515-790B-4AC2-AC23-FDAED44E5311}">
          <x14:formula1>
            <xm:f>Лист1!$B$67:$B$68</xm:f>
          </x14:formula1>
          <xm:sqref>L30</xm:sqref>
        </x14:dataValidation>
        <x14:dataValidation type="list" allowBlank="1" showInputMessage="1" showErrorMessage="1" xr:uid="{35915F73-D47D-4A1F-ACC4-3FFA25296B64}">
          <x14:formula1>
            <xm:f>Лист1!$B$63:$B$65</xm:f>
          </x14:formula1>
          <xm:sqref>J55</xm:sqref>
        </x14:dataValidation>
        <x14:dataValidation type="list" allowBlank="1" showInputMessage="1" showErrorMessage="1" xr:uid="{524A9E6D-1A43-4C42-B257-88BDABF30CFA}">
          <x14:formula1>
            <xm:f>Лист1!$B$58:$B$61</xm:f>
          </x14:formula1>
          <xm:sqref>J57 J59</xm:sqref>
        </x14:dataValidation>
        <x14:dataValidation type="list" allowBlank="1" showInputMessage="1" showErrorMessage="1" xr:uid="{AD459672-4864-4C9D-AD2B-FEED457A1CFD}">
          <x14:formula1>
            <xm:f>Лист1!$B$2:$B$16</xm:f>
          </x14:formula1>
          <xm:sqref>C9 C19 C14</xm:sqref>
        </x14:dataValidation>
        <x14:dataValidation type="list" allowBlank="1" showInputMessage="1" showErrorMessage="1" xr:uid="{73063A9B-9DD9-4C6C-AB19-AB91170CB68E}">
          <x14:formula1>
            <xm:f>Лист1!$B$34:$B$35</xm:f>
          </x14:formula1>
          <xm:sqref>C10 C20 C15 H10 H20 H15</xm:sqref>
        </x14:dataValidation>
        <x14:dataValidation type="list" allowBlank="1" showInputMessage="1" showErrorMessage="1" xr:uid="{ADB0E1AA-EC1F-4441-BC4F-EAD894233168}">
          <x14:formula1>
            <xm:f>Лист1!$B$30:$B$32</xm:f>
          </x14:formula1>
          <xm:sqref>C12 C22 C17 H16 H21 H11</xm:sqref>
        </x14:dataValidation>
        <x14:dataValidation type="list" allowBlank="1" showInputMessage="1" showErrorMessage="1" xr:uid="{F01AB9BE-1B8E-4824-BAA3-B7F5AD478E0E}">
          <x14:formula1>
            <xm:f>Лист1!$B$27:$B$28</xm:f>
          </x14:formula1>
          <xm:sqref>C11 C21 C16</xm:sqref>
        </x14:dataValidation>
        <x14:dataValidation type="list" allowBlank="1" showInputMessage="1" showErrorMessage="1" xr:uid="{2925E17A-9231-49A2-8F9E-2E8A9B0CA9C0}">
          <x14:formula1>
            <xm:f>Лист3!$B$3:$B$4</xm:f>
          </x14:formula1>
          <xm:sqref>D3:E3</xm:sqref>
        </x14:dataValidation>
        <x14:dataValidation type="list" allowBlank="1" showInputMessage="1" showErrorMessage="1" xr:uid="{399601F5-137C-400F-B067-ECF618D78B3E}">
          <x14:formula1>
            <xm:f>Лист3!$C$8:$C$10</xm:f>
          </x14:formula1>
          <xm:sqref>L18</xm:sqref>
        </x14:dataValidation>
        <x14:dataValidation type="list" allowBlank="1" showInputMessage="1" showErrorMessage="1" xr:uid="{1DADD995-9B52-4DBA-8AAF-F595E9F158AF}">
          <x14:formula1>
            <xm:f>Лист1!$B$71:$B$105</xm:f>
          </x14:formula1>
          <xm:sqref>H9 H14 H19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40CFA-F4A8-4C9B-AFFE-F18E2EBB876A}">
  <dimension ref="A1:O69"/>
  <sheetViews>
    <sheetView zoomScale="75" zoomScaleNormal="75" zoomScaleSheetLayoutView="81" zoomScalePageLayoutView="82" workbookViewId="0">
      <selection activeCell="A29" sqref="A29"/>
    </sheetView>
  </sheetViews>
  <sheetFormatPr defaultColWidth="8.88671875" defaultRowHeight="14.4" x14ac:dyDescent="0.3"/>
  <cols>
    <col min="1" max="1" width="21.21875" style="109" customWidth="1"/>
    <col min="2" max="2" width="22.44140625" style="109" customWidth="1"/>
    <col min="3" max="3" width="17.6640625" style="109" customWidth="1"/>
    <col min="4" max="4" width="21.6640625" style="109" hidden="1" customWidth="1"/>
    <col min="5" max="5" width="1.5546875" style="109" customWidth="1"/>
    <col min="6" max="6" width="20.6640625" style="109" customWidth="1"/>
    <col min="7" max="7" width="23" style="109" customWidth="1"/>
    <col min="8" max="8" width="13.33203125" style="109" customWidth="1"/>
    <col min="9" max="12" width="20.44140625" style="109" customWidth="1"/>
    <col min="13" max="13" width="11.33203125" style="109" customWidth="1"/>
    <col min="14" max="14" width="20.44140625" style="109" customWidth="1"/>
    <col min="15" max="15" width="7.5546875" style="109" customWidth="1"/>
    <col min="16" max="16384" width="8.88671875" style="109"/>
  </cols>
  <sheetData>
    <row r="1" spans="1:15" ht="15.6" x14ac:dyDescent="0.3">
      <c r="A1" s="446" t="s">
        <v>35</v>
      </c>
      <c r="B1" s="447"/>
      <c r="C1" s="447"/>
      <c r="D1" s="447"/>
      <c r="E1" s="447"/>
      <c r="F1" s="447"/>
      <c r="G1" s="447"/>
      <c r="H1" s="448"/>
      <c r="I1" s="447" t="s">
        <v>163</v>
      </c>
      <c r="J1" s="447"/>
      <c r="K1" s="447"/>
      <c r="L1" s="447"/>
      <c r="M1" s="447"/>
      <c r="N1" s="447"/>
      <c r="O1" s="448"/>
    </row>
    <row r="2" spans="1:15" ht="15" thickBot="1" x14ac:dyDescent="0.35">
      <c r="A2" s="110" t="s">
        <v>1</v>
      </c>
      <c r="B2" s="155">
        <f>B3*B4*15*1985/1000000000+SUM(I50,J50,K50,L50)+D9+D14+D19</f>
        <v>0</v>
      </c>
      <c r="C2" s="111" t="s">
        <v>16</v>
      </c>
      <c r="D2" s="267"/>
      <c r="E2" s="170"/>
      <c r="F2" s="170"/>
      <c r="G2" s="268" t="s">
        <v>160</v>
      </c>
      <c r="H2" s="112"/>
      <c r="I2" s="713" t="s">
        <v>38</v>
      </c>
      <c r="J2" s="713"/>
      <c r="K2" s="713"/>
      <c r="L2" s="186"/>
      <c r="M2" s="187"/>
      <c r="N2" s="187"/>
      <c r="O2" s="147"/>
    </row>
    <row r="3" spans="1:15" ht="14.4" customHeight="1" x14ac:dyDescent="0.3">
      <c r="A3" s="110" t="s">
        <v>6</v>
      </c>
      <c r="B3" s="113">
        <v>0</v>
      </c>
      <c r="C3" s="114" t="s">
        <v>0</v>
      </c>
      <c r="D3" s="269"/>
      <c r="E3" s="270"/>
      <c r="F3" s="270"/>
      <c r="G3" s="115" t="s">
        <v>157</v>
      </c>
      <c r="H3" s="112"/>
      <c r="I3" s="713"/>
      <c r="J3" s="713"/>
      <c r="K3" s="713"/>
      <c r="L3" s="188"/>
      <c r="M3" s="170"/>
      <c r="N3" s="170"/>
      <c r="O3" s="116"/>
    </row>
    <row r="4" spans="1:15" ht="14.4" customHeight="1" x14ac:dyDescent="0.3">
      <c r="A4" s="117" t="s">
        <v>7</v>
      </c>
      <c r="B4" s="113">
        <v>0</v>
      </c>
      <c r="C4" s="118"/>
      <c r="D4" s="271"/>
      <c r="E4" s="270"/>
      <c r="F4" s="270"/>
      <c r="G4" s="119" t="s">
        <v>158</v>
      </c>
      <c r="H4" s="112"/>
      <c r="I4" s="715" t="s">
        <v>36</v>
      </c>
      <c r="J4" s="715"/>
      <c r="K4" s="716"/>
      <c r="L4" s="188"/>
      <c r="M4" s="170"/>
      <c r="N4" s="170"/>
      <c r="O4" s="116"/>
    </row>
    <row r="5" spans="1:15" ht="15.6" customHeight="1" thickBot="1" x14ac:dyDescent="0.35">
      <c r="A5" s="717" t="s">
        <v>178</v>
      </c>
      <c r="B5" s="718"/>
      <c r="C5" s="120">
        <v>0</v>
      </c>
      <c r="D5" s="272"/>
      <c r="E5" s="273"/>
      <c r="F5" s="273"/>
      <c r="G5" s="121" t="s">
        <v>159</v>
      </c>
      <c r="H5" s="112"/>
      <c r="I5" s="262" t="s">
        <v>228</v>
      </c>
      <c r="J5" s="174"/>
      <c r="K5" s="148">
        <v>0</v>
      </c>
      <c r="L5" s="188"/>
      <c r="M5" s="170"/>
      <c r="N5" s="170"/>
      <c r="O5" s="116"/>
    </row>
    <row r="6" spans="1:15" ht="14.4" customHeight="1" x14ac:dyDescent="0.3">
      <c r="A6" s="122" t="s">
        <v>174</v>
      </c>
      <c r="B6" s="429"/>
      <c r="C6" s="429"/>
      <c r="D6" s="274"/>
      <c r="E6" s="275"/>
      <c r="F6" s="275"/>
      <c r="G6" s="275"/>
      <c r="H6" s="185"/>
      <c r="I6" s="262" t="s">
        <v>229</v>
      </c>
      <c r="J6" s="174"/>
      <c r="K6" s="148">
        <v>0</v>
      </c>
      <c r="L6" s="188"/>
      <c r="M6" s="170"/>
      <c r="N6" s="170"/>
      <c r="O6" s="116"/>
    </row>
    <row r="7" spans="1:15" ht="17.399999999999999" customHeight="1" x14ac:dyDescent="0.3">
      <c r="A7" s="123"/>
      <c r="B7" s="170"/>
      <c r="C7" s="170"/>
      <c r="D7" s="170"/>
      <c r="E7" s="170"/>
      <c r="F7" s="275"/>
      <c r="G7" s="275"/>
      <c r="H7" s="185"/>
      <c r="I7" s="719" t="s">
        <v>173</v>
      </c>
      <c r="J7" s="720"/>
      <c r="K7" s="720"/>
      <c r="L7" s="188"/>
      <c r="M7" s="170"/>
      <c r="N7" s="170"/>
      <c r="O7" s="116"/>
    </row>
    <row r="8" spans="1:15" ht="16.8" customHeight="1" x14ac:dyDescent="0.3">
      <c r="A8" s="723" t="s">
        <v>245</v>
      </c>
      <c r="B8" s="724"/>
      <c r="C8" s="724"/>
      <c r="D8" s="276"/>
      <c r="E8" s="299"/>
      <c r="F8" s="295"/>
      <c r="G8" s="295"/>
      <c r="H8" s="300"/>
      <c r="I8" s="721"/>
      <c r="J8" s="722"/>
      <c r="K8" s="722"/>
      <c r="L8" s="188"/>
      <c r="M8" s="170"/>
      <c r="N8" s="170"/>
      <c r="O8" s="116"/>
    </row>
    <row r="9" spans="1:15" ht="14.4" customHeight="1" x14ac:dyDescent="0.3">
      <c r="A9" s="252" t="s">
        <v>19</v>
      </c>
      <c r="B9" s="125" t="s">
        <v>135</v>
      </c>
      <c r="C9" s="152">
        <f>VLOOKUP(B9,Лист1!B2:C16,2,FALSE)</f>
        <v>30000</v>
      </c>
      <c r="D9" s="260">
        <f>VLOOKUP(B9,Лист1!$B$1:$H$16,7,0)</f>
        <v>0</v>
      </c>
      <c r="E9" s="261"/>
      <c r="F9" s="296"/>
      <c r="G9" s="188"/>
      <c r="H9" s="301"/>
      <c r="I9" s="714" t="s">
        <v>37</v>
      </c>
      <c r="J9" s="715"/>
      <c r="K9" s="716"/>
      <c r="L9" s="188"/>
      <c r="M9" s="170"/>
      <c r="N9" s="170"/>
      <c r="O9" s="116"/>
    </row>
    <row r="10" spans="1:15" x14ac:dyDescent="0.3">
      <c r="A10" s="124" t="s">
        <v>21</v>
      </c>
      <c r="B10" s="125" t="s">
        <v>18</v>
      </c>
      <c r="C10" s="152">
        <f>VLOOKUP(B10,Лист1!B34:C35,2,FALSE)</f>
        <v>0</v>
      </c>
      <c r="D10" s="260"/>
      <c r="E10" s="261"/>
      <c r="F10" s="297"/>
      <c r="G10" s="188"/>
      <c r="H10" s="301"/>
      <c r="I10" s="262" t="s">
        <v>230</v>
      </c>
      <c r="J10" s="174"/>
      <c r="K10" s="148">
        <v>0</v>
      </c>
      <c r="L10" s="188"/>
      <c r="M10" s="170"/>
      <c r="N10" s="170"/>
      <c r="O10" s="116"/>
    </row>
    <row r="11" spans="1:15" ht="14.4" customHeight="1" x14ac:dyDescent="0.3">
      <c r="A11" s="124" t="s">
        <v>22</v>
      </c>
      <c r="B11" s="126" t="s">
        <v>151</v>
      </c>
      <c r="C11" s="152">
        <f>VLOOKUP(B11,Лист1!B27:C28,2,FALSE)</f>
        <v>0</v>
      </c>
      <c r="D11" s="260"/>
      <c r="E11" s="261"/>
      <c r="F11" s="297"/>
      <c r="G11" s="188"/>
      <c r="H11" s="301"/>
      <c r="I11" s="726" t="s">
        <v>231</v>
      </c>
      <c r="J11" s="727"/>
      <c r="K11" s="148">
        <v>0</v>
      </c>
      <c r="L11" s="188"/>
      <c r="M11" s="170"/>
      <c r="N11" s="170"/>
      <c r="O11" s="116"/>
    </row>
    <row r="12" spans="1:15" ht="14.4" customHeight="1" x14ac:dyDescent="0.3">
      <c r="A12" s="124" t="s">
        <v>27</v>
      </c>
      <c r="B12" s="125" t="s">
        <v>24</v>
      </c>
      <c r="C12" s="152">
        <f>VLOOKUP(B12,Лист1!B30:C32,2,FALSE)</f>
        <v>0</v>
      </c>
      <c r="D12" s="260"/>
      <c r="E12" s="261"/>
      <c r="F12" s="286"/>
      <c r="G12" s="286"/>
      <c r="H12" s="287"/>
      <c r="I12" s="708" t="s">
        <v>161</v>
      </c>
      <c r="J12" s="709"/>
      <c r="K12" s="709"/>
      <c r="L12" s="188"/>
      <c r="M12" s="170"/>
      <c r="N12" s="170"/>
      <c r="O12" s="116"/>
    </row>
    <row r="13" spans="1:15" ht="14.4" customHeight="1" x14ac:dyDescent="0.3">
      <c r="A13" s="127" t="s">
        <v>169</v>
      </c>
      <c r="B13" s="128"/>
      <c r="C13" s="278"/>
      <c r="D13" s="279"/>
      <c r="E13" s="279"/>
      <c r="F13" s="286"/>
      <c r="G13" s="286"/>
      <c r="H13" s="287"/>
      <c r="I13" s="710"/>
      <c r="J13" s="711"/>
      <c r="K13" s="711"/>
      <c r="L13" s="188"/>
      <c r="M13" s="170"/>
      <c r="N13" s="170"/>
      <c r="O13" s="116"/>
    </row>
    <row r="14" spans="1:15" ht="14.4" customHeight="1" x14ac:dyDescent="0.3">
      <c r="A14" s="252" t="s">
        <v>23</v>
      </c>
      <c r="B14" s="125" t="s">
        <v>24</v>
      </c>
      <c r="C14" s="152">
        <f>VLOOKUP(B14,Лист1!B2:C16,2,FALSE)</f>
        <v>0</v>
      </c>
      <c r="D14" s="260">
        <f>VLOOKUP(B14,Лист1!$B$1:$H$16,7,0)</f>
        <v>0</v>
      </c>
      <c r="E14" s="261"/>
      <c r="F14" s="296"/>
      <c r="G14" s="188"/>
      <c r="H14" s="301"/>
      <c r="I14" s="170"/>
      <c r="J14" s="170"/>
      <c r="K14" s="170"/>
      <c r="L14" s="170"/>
      <c r="M14" s="170"/>
      <c r="N14" s="170"/>
      <c r="O14" s="116"/>
    </row>
    <row r="15" spans="1:15" x14ac:dyDescent="0.3">
      <c r="A15" s="124" t="s">
        <v>25</v>
      </c>
      <c r="B15" s="125" t="s">
        <v>18</v>
      </c>
      <c r="C15" s="152">
        <f>VLOOKUP(B15,Лист1!B37:C38,2,FALSE)</f>
        <v>0</v>
      </c>
      <c r="D15" s="260"/>
      <c r="E15" s="261"/>
      <c r="F15" s="297"/>
      <c r="G15" s="188"/>
      <c r="H15" s="301"/>
      <c r="I15" s="170"/>
      <c r="J15" s="170"/>
      <c r="K15" s="170"/>
      <c r="L15" s="170"/>
      <c r="M15" s="170"/>
      <c r="N15" s="170"/>
      <c r="O15" s="116"/>
    </row>
    <row r="16" spans="1:15" ht="15" customHeight="1" x14ac:dyDescent="0.3">
      <c r="A16" s="124" t="s">
        <v>26</v>
      </c>
      <c r="B16" s="126" t="s">
        <v>151</v>
      </c>
      <c r="C16" s="152">
        <f>VLOOKUP(B16,Лист1!B27:C28,2,FALSE)</f>
        <v>0</v>
      </c>
      <c r="D16" s="163"/>
      <c r="E16" s="261"/>
      <c r="F16" s="728" t="s">
        <v>156</v>
      </c>
      <c r="G16" s="728"/>
      <c r="H16" s="729"/>
      <c r="I16" s="744" t="s">
        <v>162</v>
      </c>
      <c r="J16" s="744"/>
      <c r="K16" s="744"/>
      <c r="L16" s="744"/>
      <c r="M16" s="170"/>
      <c r="N16" s="170"/>
      <c r="O16" s="116"/>
    </row>
    <row r="17" spans="1:15" ht="14.4" customHeight="1" x14ac:dyDescent="0.3">
      <c r="A17" s="124" t="s">
        <v>28</v>
      </c>
      <c r="B17" s="125" t="s">
        <v>24</v>
      </c>
      <c r="C17" s="152">
        <f>VLOOKUP(B17,Лист1!B30:C32,2,FALSE)</f>
        <v>0</v>
      </c>
      <c r="D17" s="163"/>
      <c r="E17" s="261"/>
      <c r="F17" s="728"/>
      <c r="G17" s="728"/>
      <c r="H17" s="729"/>
      <c r="I17" s="745"/>
      <c r="J17" s="745"/>
      <c r="K17" s="745"/>
      <c r="L17" s="745"/>
      <c r="M17" s="170"/>
      <c r="N17" s="189"/>
      <c r="O17" s="129"/>
    </row>
    <row r="18" spans="1:15" ht="14.4" customHeight="1" x14ac:dyDescent="0.3">
      <c r="A18" s="127" t="s">
        <v>171</v>
      </c>
      <c r="B18" s="128"/>
      <c r="C18" s="1"/>
      <c r="D18" s="280"/>
      <c r="E18" s="281"/>
      <c r="F18" s="728"/>
      <c r="G18" s="728"/>
      <c r="H18" s="729"/>
      <c r="I18" s="741" t="s">
        <v>33</v>
      </c>
      <c r="J18" s="699"/>
      <c r="K18" s="742" t="s">
        <v>3</v>
      </c>
      <c r="L18" s="743"/>
      <c r="M18" s="170"/>
      <c r="N18" s="189"/>
      <c r="O18" s="129"/>
    </row>
    <row r="19" spans="1:15" ht="14.4" customHeight="1" x14ac:dyDescent="0.3">
      <c r="A19" s="252" t="s">
        <v>29</v>
      </c>
      <c r="B19" s="125" t="s">
        <v>24</v>
      </c>
      <c r="C19" s="152">
        <f>VLOOKUP(B19,Лист1!B2:C16,2,FALSE)</f>
        <v>0</v>
      </c>
      <c r="D19" s="260">
        <f>VLOOKUP(B19,Лист1!$B$1:$H$16,7,0)</f>
        <v>0</v>
      </c>
      <c r="E19" s="261"/>
      <c r="F19" s="296"/>
      <c r="G19" s="188"/>
      <c r="H19" s="301"/>
      <c r="I19" s="170"/>
      <c r="J19" s="170"/>
      <c r="K19" s="170"/>
      <c r="L19" s="170"/>
      <c r="M19" s="170"/>
      <c r="N19" s="189"/>
      <c r="O19" s="129"/>
    </row>
    <row r="20" spans="1:15" ht="14.4" customHeight="1" x14ac:dyDescent="0.3">
      <c r="A20" s="124" t="s">
        <v>30</v>
      </c>
      <c r="B20" s="125" t="s">
        <v>18</v>
      </c>
      <c r="C20" s="152">
        <f>VLOOKUP(B20,Лист1!B40:C41,2,FALSE)</f>
        <v>0</v>
      </c>
      <c r="D20" s="260"/>
      <c r="E20" s="261"/>
      <c r="F20" s="297"/>
      <c r="G20" s="188"/>
      <c r="H20" s="301"/>
      <c r="I20" s="749" t="s">
        <v>226</v>
      </c>
      <c r="J20" s="749"/>
      <c r="K20" s="749"/>
      <c r="L20" s="749"/>
      <c r="M20" s="170"/>
      <c r="N20" s="170"/>
      <c r="O20" s="158"/>
    </row>
    <row r="21" spans="1:15" x14ac:dyDescent="0.3">
      <c r="A21" s="124" t="s">
        <v>31</v>
      </c>
      <c r="B21" s="126" t="s">
        <v>151</v>
      </c>
      <c r="C21" s="152">
        <f>VLOOKUP(B21,Лист1!B27:C28,2,FALSE)</f>
        <v>0</v>
      </c>
      <c r="D21" s="260"/>
      <c r="E21" s="261"/>
      <c r="F21" s="297"/>
      <c r="G21" s="188"/>
      <c r="H21" s="301"/>
      <c r="I21" s="750"/>
      <c r="J21" s="750"/>
      <c r="K21" s="750"/>
      <c r="L21" s="750"/>
      <c r="M21" s="189"/>
      <c r="O21" s="130"/>
    </row>
    <row r="22" spans="1:15" ht="14.4" customHeight="1" x14ac:dyDescent="0.3">
      <c r="A22" s="124" t="s">
        <v>32</v>
      </c>
      <c r="B22" s="125" t="s">
        <v>24</v>
      </c>
      <c r="C22" s="152">
        <f>VLOOKUP(B22,Лист1!B30:C32,2,FALSE)</f>
        <v>0</v>
      </c>
      <c r="D22" s="260"/>
      <c r="E22" s="261"/>
      <c r="F22" s="286"/>
      <c r="G22" s="286"/>
      <c r="H22" s="288"/>
      <c r="I22" s="753" t="s">
        <v>189</v>
      </c>
      <c r="J22" s="705"/>
      <c r="K22" s="173" t="s">
        <v>17</v>
      </c>
      <c r="L22" s="173" t="s">
        <v>15</v>
      </c>
      <c r="M22" s="189"/>
      <c r="N22" s="172"/>
      <c r="O22" s="116"/>
    </row>
    <row r="23" spans="1:15" ht="14.4" customHeight="1" x14ac:dyDescent="0.3">
      <c r="A23" s="132" t="s">
        <v>170</v>
      </c>
      <c r="B23" s="133"/>
      <c r="C23" s="153"/>
      <c r="D23" s="282"/>
      <c r="E23" s="283"/>
      <c r="F23" s="170"/>
      <c r="G23" s="170"/>
      <c r="H23" s="116"/>
      <c r="I23" s="746" t="s">
        <v>196</v>
      </c>
      <c r="J23" s="707"/>
      <c r="K23" s="118">
        <v>0</v>
      </c>
      <c r="L23" s="303">
        <f>K23*3500</f>
        <v>0</v>
      </c>
      <c r="M23" s="189"/>
      <c r="N23" s="172"/>
      <c r="O23" s="131"/>
    </row>
    <row r="24" spans="1:15" ht="25.2" customHeight="1" x14ac:dyDescent="0.3">
      <c r="A24" s="739" t="s">
        <v>227</v>
      </c>
      <c r="B24" s="740"/>
      <c r="C24" s="154">
        <f>SUM(C9:C22)+C5</f>
        <v>30000</v>
      </c>
      <c r="D24" s="284"/>
      <c r="E24" s="285"/>
      <c r="F24" s="298"/>
      <c r="G24" s="298"/>
      <c r="H24" s="302"/>
      <c r="I24" s="263" t="s">
        <v>197</v>
      </c>
      <c r="J24" s="243"/>
      <c r="K24" s="118">
        <v>0</v>
      </c>
      <c r="L24" s="303">
        <f>K24*5300</f>
        <v>0</v>
      </c>
      <c r="M24" s="168"/>
      <c r="N24" s="259" t="s">
        <v>202</v>
      </c>
      <c r="O24" s="131"/>
    </row>
    <row r="25" spans="1:15" ht="19.8" customHeight="1" x14ac:dyDescent="0.3">
      <c r="A25" s="123"/>
      <c r="B25" s="170"/>
      <c r="C25" s="170"/>
      <c r="F25" s="273"/>
      <c r="G25" s="273"/>
      <c r="H25" s="112"/>
      <c r="I25" s="263" t="s">
        <v>198</v>
      </c>
      <c r="J25" s="243"/>
      <c r="K25" s="118">
        <v>0</v>
      </c>
      <c r="L25" s="303">
        <f>K25*9600</f>
        <v>0</v>
      </c>
      <c r="M25" s="168"/>
      <c r="N25" s="257"/>
      <c r="O25" s="158"/>
    </row>
    <row r="26" spans="1:15" ht="19.8" customHeight="1" x14ac:dyDescent="0.3">
      <c r="A26" s="123"/>
      <c r="B26" s="170"/>
      <c r="C26" s="170"/>
      <c r="D26" s="170"/>
      <c r="E26" s="170"/>
      <c r="F26" s="273"/>
      <c r="G26" s="273"/>
      <c r="H26" s="112"/>
      <c r="I26" s="263" t="s">
        <v>199</v>
      </c>
      <c r="J26" s="243"/>
      <c r="K26" s="118">
        <v>0</v>
      </c>
      <c r="L26" s="304">
        <f>K26*11500</f>
        <v>0</v>
      </c>
      <c r="M26" s="172"/>
      <c r="N26" s="169"/>
      <c r="O26" s="158"/>
    </row>
    <row r="27" spans="1:15" ht="15" customHeight="1" x14ac:dyDescent="0.3">
      <c r="A27" s="123"/>
      <c r="B27" s="170"/>
      <c r="C27" s="170"/>
      <c r="D27" s="170"/>
      <c r="E27" s="170"/>
      <c r="F27" s="730" t="s">
        <v>246</v>
      </c>
      <c r="G27" s="730"/>
      <c r="H27" s="731"/>
      <c r="I27" s="263" t="s">
        <v>200</v>
      </c>
      <c r="J27" s="243"/>
      <c r="K27" s="118">
        <v>0</v>
      </c>
      <c r="L27" s="304">
        <f>K27*9600</f>
        <v>0</v>
      </c>
      <c r="M27" s="170"/>
      <c r="O27" s="158"/>
    </row>
    <row r="28" spans="1:15" ht="19.8" customHeight="1" x14ac:dyDescent="0.3">
      <c r="A28" s="123"/>
      <c r="B28" s="170"/>
      <c r="C28" s="170"/>
      <c r="D28" s="170"/>
      <c r="E28" s="170"/>
      <c r="F28" s="730"/>
      <c r="G28" s="730"/>
      <c r="H28" s="731"/>
      <c r="I28" s="263" t="s">
        <v>201</v>
      </c>
      <c r="J28" s="243"/>
      <c r="K28" s="118">
        <v>0</v>
      </c>
      <c r="L28" s="304">
        <f>K28*11500</f>
        <v>0</v>
      </c>
      <c r="M28" s="253"/>
      <c r="N28" s="253"/>
      <c r="O28" s="254"/>
    </row>
    <row r="29" spans="1:15" ht="19.8" customHeight="1" x14ac:dyDescent="0.3">
      <c r="A29" s="123"/>
      <c r="B29" s="170"/>
      <c r="C29" s="170"/>
      <c r="D29" s="170"/>
      <c r="E29" s="170"/>
      <c r="F29" s="730"/>
      <c r="G29" s="730"/>
      <c r="H29" s="731"/>
      <c r="I29" s="253"/>
      <c r="J29" s="253"/>
      <c r="K29" s="253"/>
      <c r="L29" s="253"/>
      <c r="M29" s="253"/>
      <c r="N29" s="258" t="s">
        <v>203</v>
      </c>
      <c r="O29" s="254"/>
    </row>
    <row r="30" spans="1:15" ht="19.8" customHeight="1" x14ac:dyDescent="0.3">
      <c r="A30" s="123"/>
      <c r="B30" s="170"/>
      <c r="C30" s="170"/>
      <c r="D30" s="170"/>
      <c r="E30" s="170"/>
      <c r="F30" s="170"/>
      <c r="G30" s="170"/>
      <c r="H30" s="116"/>
      <c r="I30" s="699" t="s">
        <v>232</v>
      </c>
      <c r="J30" s="685"/>
      <c r="K30" s="247">
        <v>0</v>
      </c>
      <c r="L30" s="170"/>
      <c r="M30" s="253"/>
      <c r="N30" s="253"/>
      <c r="O30" s="254"/>
    </row>
    <row r="31" spans="1:15" ht="19.8" customHeight="1" x14ac:dyDescent="0.3">
      <c r="A31" s="751"/>
      <c r="B31" s="732"/>
      <c r="C31" s="732"/>
      <c r="D31" s="732"/>
      <c r="E31" s="732"/>
      <c r="F31" s="732"/>
      <c r="G31" s="170"/>
      <c r="H31" s="116"/>
      <c r="I31" s="747" t="s">
        <v>271</v>
      </c>
      <c r="J31" s="747"/>
      <c r="K31" s="747"/>
      <c r="L31" s="747"/>
      <c r="M31" s="253"/>
      <c r="N31" s="253"/>
      <c r="O31" s="254"/>
    </row>
    <row r="32" spans="1:15" ht="19.8" customHeight="1" x14ac:dyDescent="0.3">
      <c r="A32" s="751"/>
      <c r="B32" s="732"/>
      <c r="C32" s="732"/>
      <c r="D32" s="732"/>
      <c r="E32" s="732"/>
      <c r="F32" s="732"/>
      <c r="G32" s="170"/>
      <c r="H32" s="116"/>
      <c r="I32" s="747"/>
      <c r="J32" s="747"/>
      <c r="K32" s="747"/>
      <c r="L32" s="747"/>
      <c r="M32" s="253"/>
      <c r="N32" s="172"/>
      <c r="O32" s="254"/>
    </row>
    <row r="33" spans="1:15" ht="18" customHeight="1" thickBot="1" x14ac:dyDescent="0.35">
      <c r="A33" s="752"/>
      <c r="B33" s="733"/>
      <c r="C33" s="733"/>
      <c r="D33" s="733"/>
      <c r="E33" s="733"/>
      <c r="F33" s="733"/>
      <c r="G33" s="134"/>
      <c r="H33" s="135"/>
      <c r="I33" s="748"/>
      <c r="J33" s="748"/>
      <c r="K33" s="748"/>
      <c r="L33" s="748"/>
      <c r="M33" s="255"/>
      <c r="N33" s="169"/>
      <c r="O33" s="256"/>
    </row>
    <row r="34" spans="1:15" ht="16.2" thickBot="1" x14ac:dyDescent="0.35">
      <c r="A34" s="640" t="s">
        <v>165</v>
      </c>
      <c r="B34" s="641"/>
      <c r="C34" s="641"/>
      <c r="D34" s="641"/>
      <c r="E34" s="641"/>
      <c r="F34" s="641"/>
      <c r="G34" s="641"/>
      <c r="H34" s="642"/>
      <c r="I34" s="446" t="s">
        <v>164</v>
      </c>
      <c r="J34" s="447"/>
      <c r="K34" s="447"/>
      <c r="L34" s="447"/>
      <c r="M34" s="447"/>
      <c r="N34" s="447"/>
      <c r="O34" s="448"/>
    </row>
    <row r="35" spans="1:15" ht="12.6" customHeight="1" thickBot="1" x14ac:dyDescent="0.35">
      <c r="A35" s="123"/>
      <c r="B35" s="170"/>
      <c r="C35" s="170"/>
      <c r="D35" s="170"/>
      <c r="E35" s="170"/>
      <c r="F35" s="170"/>
      <c r="G35" s="170"/>
      <c r="H35" s="116"/>
      <c r="I35" s="680" t="s">
        <v>142</v>
      </c>
      <c r="J35" s="680" t="s">
        <v>143</v>
      </c>
      <c r="K35" s="680" t="s">
        <v>144</v>
      </c>
      <c r="L35" s="682" t="s">
        <v>145</v>
      </c>
      <c r="M35" s="178"/>
      <c r="N35" s="190"/>
      <c r="O35" s="116"/>
    </row>
    <row r="36" spans="1:15" ht="14.4" customHeight="1" thickBot="1" x14ac:dyDescent="0.35">
      <c r="A36" s="123"/>
      <c r="B36" s="736"/>
      <c r="C36" s="737"/>
      <c r="D36" s="737"/>
      <c r="E36" s="738"/>
      <c r="F36" s="200" t="s">
        <v>168</v>
      </c>
      <c r="G36" s="201" t="s">
        <v>167</v>
      </c>
      <c r="H36" s="136"/>
      <c r="I36" s="681"/>
      <c r="J36" s="681"/>
      <c r="K36" s="681"/>
      <c r="L36" s="683"/>
      <c r="M36" s="178"/>
      <c r="N36" s="190"/>
      <c r="O36" s="116"/>
    </row>
    <row r="37" spans="1:15" ht="15" customHeight="1" x14ac:dyDescent="0.3">
      <c r="A37" s="123"/>
      <c r="B37" s="634" t="s">
        <v>6</v>
      </c>
      <c r="C37" s="635"/>
      <c r="D37" s="635"/>
      <c r="E37" s="636"/>
      <c r="F37" s="202">
        <f>B3</f>
        <v>0</v>
      </c>
      <c r="G37" s="203"/>
      <c r="H37" s="116"/>
      <c r="I37" s="137"/>
      <c r="J37" s="177"/>
      <c r="K37" s="177"/>
      <c r="L37" s="138"/>
      <c r="M37" s="177"/>
      <c r="N37" s="190"/>
      <c r="O37" s="116"/>
    </row>
    <row r="38" spans="1:15" ht="15" customHeight="1" x14ac:dyDescent="0.3">
      <c r="A38" s="123"/>
      <c r="B38" s="634" t="s">
        <v>7</v>
      </c>
      <c r="C38" s="635"/>
      <c r="D38" s="635"/>
      <c r="E38" s="636"/>
      <c r="F38" s="202">
        <f>B4</f>
        <v>0</v>
      </c>
      <c r="G38" s="203"/>
      <c r="H38" s="116"/>
      <c r="I38" s="137"/>
      <c r="J38" s="177"/>
      <c r="K38" s="177"/>
      <c r="L38" s="138"/>
      <c r="M38" s="177"/>
      <c r="N38" s="190"/>
      <c r="O38" s="116"/>
    </row>
    <row r="39" spans="1:15" ht="14.4" customHeight="1" x14ac:dyDescent="0.3">
      <c r="A39" s="123"/>
      <c r="B39" s="646" t="s">
        <v>117</v>
      </c>
      <c r="C39" s="647"/>
      <c r="D39" s="647"/>
      <c r="E39" s="648"/>
      <c r="F39" s="204">
        <f>C4</f>
        <v>0</v>
      </c>
      <c r="G39" s="203"/>
      <c r="H39" s="116"/>
      <c r="I39" s="137"/>
      <c r="J39" s="177"/>
      <c r="K39" s="177"/>
      <c r="L39" s="138"/>
      <c r="M39" s="177"/>
      <c r="N39" s="190"/>
      <c r="O39" s="116"/>
    </row>
    <row r="40" spans="1:15" ht="14.4" customHeight="1" x14ac:dyDescent="0.3">
      <c r="A40" s="123"/>
      <c r="B40" s="634" t="s">
        <v>219</v>
      </c>
      <c r="C40" s="635"/>
      <c r="D40" s="635"/>
      <c r="E40" s="636"/>
      <c r="F40" s="205">
        <f>B2</f>
        <v>0</v>
      </c>
      <c r="G40" s="203"/>
      <c r="H40" s="116"/>
      <c r="I40" s="137"/>
      <c r="J40" s="177"/>
      <c r="K40" s="177"/>
      <c r="L40" s="138"/>
      <c r="M40" s="177"/>
      <c r="N40" s="190"/>
      <c r="O40" s="116"/>
    </row>
    <row r="41" spans="1:15" ht="13.2" customHeight="1" x14ac:dyDescent="0.3">
      <c r="A41" s="123"/>
      <c r="B41" s="634" t="s">
        <v>172</v>
      </c>
      <c r="C41" s="635"/>
      <c r="D41" s="635"/>
      <c r="E41" s="636"/>
      <c r="F41" s="202"/>
      <c r="G41" s="203">
        <f>C5</f>
        <v>0</v>
      </c>
      <c r="H41" s="116"/>
      <c r="I41" s="137"/>
      <c r="J41" s="177"/>
      <c r="K41" s="177"/>
      <c r="L41" s="138"/>
      <c r="M41" s="177"/>
      <c r="N41" s="191"/>
      <c r="O41" s="116"/>
    </row>
    <row r="42" spans="1:15" ht="14.4" customHeight="1" x14ac:dyDescent="0.3">
      <c r="A42" s="123"/>
      <c r="B42" s="646" t="s">
        <v>19</v>
      </c>
      <c r="C42" s="647"/>
      <c r="D42" s="647"/>
      <c r="E42" s="648"/>
      <c r="F42" s="205" t="str">
        <f>B9</f>
        <v>Marea 07</v>
      </c>
      <c r="G42" s="203">
        <f>C9+C11+C10+C12</f>
        <v>30000</v>
      </c>
      <c r="H42" s="116"/>
      <c r="I42" s="137"/>
      <c r="J42" s="177"/>
      <c r="K42" s="177"/>
      <c r="L42" s="138"/>
      <c r="M42" s="177"/>
      <c r="N42" s="192"/>
      <c r="O42" s="116"/>
    </row>
    <row r="43" spans="1:15" ht="15" customHeight="1" thickBot="1" x14ac:dyDescent="0.35">
      <c r="A43" s="123"/>
      <c r="B43" s="646" t="s">
        <v>23</v>
      </c>
      <c r="C43" s="647"/>
      <c r="D43" s="647"/>
      <c r="E43" s="648"/>
      <c r="F43" s="202" t="str">
        <f>B14</f>
        <v>нет</v>
      </c>
      <c r="G43" s="203">
        <f>C14+C15+C16+C17</f>
        <v>0</v>
      </c>
      <c r="H43" s="116"/>
      <c r="I43" s="649" t="s">
        <v>147</v>
      </c>
      <c r="J43" s="650"/>
      <c r="K43" s="650"/>
      <c r="L43" s="651"/>
      <c r="M43" s="541" t="s">
        <v>209</v>
      </c>
      <c r="N43" s="541"/>
      <c r="O43" s="542"/>
    </row>
    <row r="44" spans="1:15" ht="15" customHeight="1" thickBot="1" x14ac:dyDescent="0.35">
      <c r="A44" s="123"/>
      <c r="B44" s="634" t="s">
        <v>29</v>
      </c>
      <c r="C44" s="635"/>
      <c r="D44" s="635"/>
      <c r="E44" s="636"/>
      <c r="F44" s="206" t="str">
        <f>B19</f>
        <v>нет</v>
      </c>
      <c r="G44" s="203">
        <f>C19+C20+C21+C22</f>
        <v>0</v>
      </c>
      <c r="H44" s="116"/>
      <c r="I44" s="139">
        <v>0</v>
      </c>
      <c r="J44" s="139">
        <v>0</v>
      </c>
      <c r="K44" s="139">
        <v>0</v>
      </c>
      <c r="L44" s="139">
        <v>0</v>
      </c>
      <c r="M44" s="541"/>
      <c r="N44" s="541"/>
      <c r="O44" s="542"/>
    </row>
    <row r="45" spans="1:15" ht="15" customHeight="1" thickBot="1" x14ac:dyDescent="0.35">
      <c r="A45" s="123"/>
      <c r="B45" s="634" t="s">
        <v>39</v>
      </c>
      <c r="C45" s="635"/>
      <c r="D45" s="635"/>
      <c r="E45" s="636"/>
      <c r="F45" s="202"/>
      <c r="G45" s="203">
        <f>I52</f>
        <v>0</v>
      </c>
      <c r="H45" s="116"/>
      <c r="I45" s="643" t="s">
        <v>146</v>
      </c>
      <c r="J45" s="644"/>
      <c r="K45" s="644"/>
      <c r="L45" s="645"/>
      <c r="M45" s="541"/>
      <c r="N45" s="541"/>
      <c r="O45" s="542"/>
    </row>
    <row r="46" spans="1:15" ht="15" thickBot="1" x14ac:dyDescent="0.35">
      <c r="A46" s="123"/>
      <c r="B46" s="646" t="s">
        <v>143</v>
      </c>
      <c r="C46" s="647"/>
      <c r="D46" s="647"/>
      <c r="E46" s="648"/>
      <c r="F46" s="202"/>
      <c r="G46" s="203">
        <f>J52</f>
        <v>0</v>
      </c>
      <c r="H46" s="116"/>
      <c r="I46" s="139">
        <v>0</v>
      </c>
      <c r="J46" s="139">
        <v>0</v>
      </c>
      <c r="K46" s="139">
        <v>0</v>
      </c>
      <c r="L46" s="139">
        <v>0</v>
      </c>
      <c r="M46" s="177"/>
      <c r="N46" s="191"/>
      <c r="O46" s="116"/>
    </row>
    <row r="47" spans="1:15" ht="14.4" customHeight="1" thickBot="1" x14ac:dyDescent="0.35">
      <c r="A47" s="123"/>
      <c r="B47" s="646" t="s">
        <v>144</v>
      </c>
      <c r="C47" s="647"/>
      <c r="D47" s="647"/>
      <c r="E47" s="648"/>
      <c r="F47" s="202"/>
      <c r="G47" s="203">
        <f>K52</f>
        <v>0</v>
      </c>
      <c r="H47" s="116"/>
      <c r="I47" s="643" t="s">
        <v>148</v>
      </c>
      <c r="J47" s="644"/>
      <c r="K47" s="644"/>
      <c r="L47" s="645"/>
      <c r="M47" s="177"/>
      <c r="N47" s="191"/>
      <c r="O47" s="116"/>
    </row>
    <row r="48" spans="1:15" ht="15" customHeight="1" thickBot="1" x14ac:dyDescent="0.35">
      <c r="A48" s="123"/>
      <c r="B48" s="634" t="s">
        <v>145</v>
      </c>
      <c r="C48" s="635"/>
      <c r="D48" s="635"/>
      <c r="E48" s="636"/>
      <c r="F48" s="202"/>
      <c r="G48" s="203">
        <f>L52</f>
        <v>0</v>
      </c>
      <c r="H48" s="116"/>
      <c r="I48" s="139"/>
      <c r="J48" s="139"/>
      <c r="K48" s="139"/>
      <c r="L48" s="139"/>
      <c r="M48" s="177"/>
      <c r="N48" s="191"/>
      <c r="O48" s="116"/>
    </row>
    <row r="49" spans="1:15" ht="15" customHeight="1" thickBot="1" x14ac:dyDescent="0.35">
      <c r="A49" s="123"/>
      <c r="B49" s="646" t="s">
        <v>166</v>
      </c>
      <c r="C49" s="647"/>
      <c r="D49" s="647"/>
      <c r="E49" s="648"/>
      <c r="F49" s="202"/>
      <c r="G49" s="203">
        <f>SUM(L23:L28)</f>
        <v>0</v>
      </c>
      <c r="H49" s="116"/>
      <c r="I49" s="643" t="s">
        <v>149</v>
      </c>
      <c r="J49" s="644"/>
      <c r="K49" s="644"/>
      <c r="L49" s="645"/>
      <c r="M49" s="177"/>
      <c r="N49" s="191"/>
      <c r="O49" s="116"/>
    </row>
    <row r="50" spans="1:15" ht="14.4" customHeight="1" thickBot="1" x14ac:dyDescent="0.35">
      <c r="A50" s="123"/>
      <c r="B50" s="646" t="s">
        <v>122</v>
      </c>
      <c r="C50" s="647"/>
      <c r="D50" s="647"/>
      <c r="E50" s="648"/>
      <c r="F50" s="734" t="str">
        <f>K18</f>
        <v>стандартное одно отверстие</v>
      </c>
      <c r="G50" s="735"/>
      <c r="H50" s="116"/>
      <c r="I50" s="156">
        <f>I44*I46*14*1985/1000000000</f>
        <v>0</v>
      </c>
      <c r="J50" s="156">
        <f t="shared" ref="J50" si="0">J44*J46*14*1985/1000000000</f>
        <v>0</v>
      </c>
      <c r="K50" s="156">
        <f>K44*K46*14*1985/1000000000</f>
        <v>0</v>
      </c>
      <c r="L50" s="156">
        <f>L44*L46*14*1985/1000000000</f>
        <v>0</v>
      </c>
      <c r="M50" s="177"/>
      <c r="N50" s="170"/>
      <c r="O50" s="116"/>
    </row>
    <row r="51" spans="1:15" ht="15" customHeight="1" thickBot="1" x14ac:dyDescent="0.35">
      <c r="A51" s="199"/>
      <c r="B51" s="634" t="s">
        <v>240</v>
      </c>
      <c r="C51" s="635"/>
      <c r="D51" s="635"/>
      <c r="E51" s="636"/>
      <c r="F51" s="207">
        <f>I55</f>
        <v>0</v>
      </c>
      <c r="G51" s="203">
        <f>F51*10000</f>
        <v>0</v>
      </c>
      <c r="H51" s="116"/>
      <c r="I51" s="674" t="s">
        <v>150</v>
      </c>
      <c r="J51" s="675"/>
      <c r="K51" s="675"/>
      <c r="L51" s="676"/>
      <c r="M51" s="177"/>
      <c r="N51" s="170"/>
      <c r="O51" s="116"/>
    </row>
    <row r="52" spans="1:15" ht="16.2" customHeight="1" thickBot="1" x14ac:dyDescent="0.35">
      <c r="A52" s="123"/>
      <c r="B52" s="634" t="s">
        <v>238</v>
      </c>
      <c r="C52" s="635"/>
      <c r="D52" s="635"/>
      <c r="E52" s="636"/>
      <c r="F52" s="207">
        <f>K55</f>
        <v>0</v>
      </c>
      <c r="G52" s="203">
        <f>F52*10000</f>
        <v>0</v>
      </c>
      <c r="H52" s="116"/>
      <c r="I52" s="140">
        <v>0</v>
      </c>
      <c r="J52" s="140">
        <v>0</v>
      </c>
      <c r="K52" s="141">
        <v>0</v>
      </c>
      <c r="L52" s="141">
        <v>0</v>
      </c>
      <c r="M52" s="170"/>
      <c r="N52" s="170"/>
      <c r="O52" s="116"/>
    </row>
    <row r="53" spans="1:15" ht="14.4" customHeight="1" x14ac:dyDescent="0.3">
      <c r="A53" s="123"/>
      <c r="B53" s="634" t="s">
        <v>239</v>
      </c>
      <c r="C53" s="635"/>
      <c r="D53" s="635"/>
      <c r="E53" s="636"/>
      <c r="F53" s="207">
        <f>L55</f>
        <v>0</v>
      </c>
      <c r="G53" s="203">
        <f>F53*10000</f>
        <v>0</v>
      </c>
      <c r="H53" s="116"/>
      <c r="I53" s="518" t="s">
        <v>233</v>
      </c>
      <c r="J53" s="519"/>
      <c r="K53" s="519"/>
      <c r="L53" s="519"/>
      <c r="M53" s="170"/>
      <c r="N53" s="170"/>
      <c r="O53" s="116"/>
    </row>
    <row r="54" spans="1:15" ht="15" customHeight="1" thickBot="1" x14ac:dyDescent="0.35">
      <c r="A54" s="123"/>
      <c r="B54" s="634" t="s">
        <v>232</v>
      </c>
      <c r="C54" s="635"/>
      <c r="D54" s="635"/>
      <c r="E54" s="636"/>
      <c r="F54" s="202"/>
      <c r="G54" s="203">
        <f>K30</f>
        <v>0</v>
      </c>
      <c r="H54" s="116"/>
      <c r="I54" s="193" t="s">
        <v>236</v>
      </c>
      <c r="J54" s="179"/>
      <c r="K54" s="194" t="s">
        <v>236</v>
      </c>
      <c r="L54" s="194" t="s">
        <v>236</v>
      </c>
      <c r="M54" s="170"/>
      <c r="N54" s="170"/>
      <c r="O54" s="116"/>
    </row>
    <row r="55" spans="1:15" ht="15" thickBot="1" x14ac:dyDescent="0.35">
      <c r="A55" s="123"/>
      <c r="H55" s="116"/>
      <c r="I55" s="180">
        <v>0</v>
      </c>
      <c r="J55" s="181"/>
      <c r="K55" s="180">
        <v>0</v>
      </c>
      <c r="L55" s="180">
        <v>0</v>
      </c>
      <c r="M55" s="170"/>
      <c r="N55" s="170"/>
      <c r="O55" s="116"/>
    </row>
    <row r="56" spans="1:15" ht="18.600000000000001" thickBot="1" x14ac:dyDescent="0.35">
      <c r="A56" s="123"/>
      <c r="B56" s="196" t="s">
        <v>247</v>
      </c>
      <c r="C56" s="197"/>
      <c r="D56" s="197"/>
      <c r="E56" s="197"/>
      <c r="F56" s="197"/>
      <c r="G56" s="198">
        <f>SUM(G37:G54)</f>
        <v>30000</v>
      </c>
      <c r="H56" s="116"/>
      <c r="I56" s="195" t="s">
        <v>234</v>
      </c>
      <c r="J56" s="181"/>
      <c r="K56" s="182" t="s">
        <v>237</v>
      </c>
      <c r="L56" s="182" t="s">
        <v>237</v>
      </c>
      <c r="M56" s="170"/>
      <c r="N56" s="170"/>
      <c r="O56" s="116"/>
    </row>
    <row r="57" spans="1:15" ht="15" thickBot="1" x14ac:dyDescent="0.35">
      <c r="A57" s="123"/>
      <c r="B57" s="170"/>
      <c r="C57" s="170"/>
      <c r="D57" s="170"/>
      <c r="E57" s="170"/>
      <c r="F57" s="170"/>
      <c r="G57" s="170"/>
      <c r="H57" s="116"/>
      <c r="I57" s="183" t="s">
        <v>24</v>
      </c>
      <c r="J57" s="181"/>
      <c r="K57" s="183" t="s">
        <v>24</v>
      </c>
      <c r="L57" s="183" t="s">
        <v>24</v>
      </c>
      <c r="M57" s="170"/>
      <c r="N57" s="170"/>
      <c r="O57" s="116"/>
    </row>
    <row r="58" spans="1:15" ht="15" thickBot="1" x14ac:dyDescent="0.35">
      <c r="A58" s="123"/>
      <c r="B58" s="170"/>
      <c r="C58" s="170"/>
      <c r="D58" s="170"/>
      <c r="E58" s="170"/>
      <c r="F58" s="170"/>
      <c r="G58" s="170"/>
      <c r="H58" s="116"/>
      <c r="I58" s="195" t="s">
        <v>235</v>
      </c>
      <c r="J58" s="181"/>
      <c r="K58" s="184"/>
      <c r="L58" s="184"/>
      <c r="M58" s="170"/>
      <c r="N58" s="170"/>
      <c r="O58" s="116"/>
    </row>
    <row r="59" spans="1:15" ht="15" thickBot="1" x14ac:dyDescent="0.35">
      <c r="A59" s="123"/>
      <c r="B59" s="170"/>
      <c r="C59" s="170"/>
      <c r="D59" s="170"/>
      <c r="E59" s="170"/>
      <c r="F59" s="170"/>
      <c r="G59" s="170"/>
      <c r="H59" s="116"/>
      <c r="I59" s="183" t="s">
        <v>24</v>
      </c>
      <c r="J59" s="181"/>
      <c r="K59" s="181"/>
      <c r="L59" s="181"/>
      <c r="M59" s="170"/>
      <c r="N59" s="170"/>
      <c r="O59" s="116"/>
    </row>
    <row r="60" spans="1:15" ht="45" customHeight="1" x14ac:dyDescent="0.3">
      <c r="A60" s="123"/>
      <c r="B60" s="170"/>
      <c r="C60" s="170"/>
      <c r="D60" s="170"/>
      <c r="E60" s="170"/>
      <c r="F60" s="170"/>
      <c r="G60" s="170"/>
      <c r="H60" s="116"/>
      <c r="I60" s="658" t="s">
        <v>241</v>
      </c>
      <c r="J60" s="659"/>
      <c r="K60" s="659"/>
      <c r="L60" s="659"/>
      <c r="M60" s="170"/>
      <c r="N60" s="170"/>
      <c r="O60" s="116"/>
    </row>
    <row r="61" spans="1:15" ht="14.4" customHeight="1" x14ac:dyDescent="0.3">
      <c r="A61" s="123"/>
      <c r="B61" s="170"/>
      <c r="C61" s="170"/>
      <c r="D61" s="170"/>
      <c r="E61" s="170"/>
      <c r="F61" s="170"/>
      <c r="G61" s="170"/>
      <c r="H61" s="116"/>
      <c r="I61" s="658"/>
      <c r="J61" s="659"/>
      <c r="K61" s="659"/>
      <c r="L61" s="659"/>
      <c r="M61" s="170"/>
      <c r="N61" s="170"/>
      <c r="O61" s="116"/>
    </row>
    <row r="62" spans="1:15" x14ac:dyDescent="0.3">
      <c r="A62" s="123"/>
      <c r="B62" s="170"/>
      <c r="C62" s="170"/>
      <c r="D62" s="170"/>
      <c r="E62" s="170"/>
      <c r="F62" s="170"/>
      <c r="G62" s="170"/>
      <c r="H62" s="116"/>
      <c r="I62" s="658"/>
      <c r="J62" s="659"/>
      <c r="K62" s="659"/>
      <c r="L62" s="659"/>
      <c r="M62" s="170"/>
      <c r="N62" s="170"/>
      <c r="O62" s="116"/>
    </row>
    <row r="63" spans="1:15" ht="15" thickBot="1" x14ac:dyDescent="0.35">
      <c r="A63" s="142"/>
      <c r="B63" s="143"/>
      <c r="C63" s="143"/>
      <c r="D63" s="143"/>
      <c r="E63" s="143"/>
      <c r="F63" s="143"/>
      <c r="G63" s="143"/>
      <c r="H63" s="144"/>
      <c r="I63" s="142"/>
      <c r="J63" s="143"/>
      <c r="K63" s="143"/>
      <c r="L63" s="143"/>
      <c r="M63" s="143"/>
      <c r="N63" s="143"/>
      <c r="O63" s="144"/>
    </row>
    <row r="68" ht="14.4" customHeight="1" x14ac:dyDescent="0.3"/>
    <row r="69" ht="14.4" customHeight="1" x14ac:dyDescent="0.3"/>
  </sheetData>
  <sheetProtection selectLockedCells="1"/>
  <mergeCells count="58">
    <mergeCell ref="I20:L21"/>
    <mergeCell ref="B42:E42"/>
    <mergeCell ref="B43:E43"/>
    <mergeCell ref="B44:E44"/>
    <mergeCell ref="B45:E45"/>
    <mergeCell ref="A31:B33"/>
    <mergeCell ref="I22:J22"/>
    <mergeCell ref="I60:L62"/>
    <mergeCell ref="I51:L51"/>
    <mergeCell ref="I53:L53"/>
    <mergeCell ref="I31:L33"/>
    <mergeCell ref="I30:J30"/>
    <mergeCell ref="A1:H1"/>
    <mergeCell ref="I1:O1"/>
    <mergeCell ref="A5:B5"/>
    <mergeCell ref="A24:B24"/>
    <mergeCell ref="A8:C8"/>
    <mergeCell ref="I11:J11"/>
    <mergeCell ref="B6:C6"/>
    <mergeCell ref="I9:K9"/>
    <mergeCell ref="I12:K13"/>
    <mergeCell ref="I2:K3"/>
    <mergeCell ref="I4:K4"/>
    <mergeCell ref="I7:K8"/>
    <mergeCell ref="I18:J18"/>
    <mergeCell ref="K18:L18"/>
    <mergeCell ref="I16:L17"/>
    <mergeCell ref="I23:J23"/>
    <mergeCell ref="M43:O45"/>
    <mergeCell ref="A34:H34"/>
    <mergeCell ref="F50:G50"/>
    <mergeCell ref="I43:L43"/>
    <mergeCell ref="I45:L45"/>
    <mergeCell ref="I34:O34"/>
    <mergeCell ref="I35:I36"/>
    <mergeCell ref="J35:J36"/>
    <mergeCell ref="I47:L47"/>
    <mergeCell ref="I49:L49"/>
    <mergeCell ref="K35:K36"/>
    <mergeCell ref="L35:L36"/>
    <mergeCell ref="B36:E36"/>
    <mergeCell ref="B46:E46"/>
    <mergeCell ref="B47:E47"/>
    <mergeCell ref="B54:E54"/>
    <mergeCell ref="F16:H18"/>
    <mergeCell ref="F27:H29"/>
    <mergeCell ref="B37:E37"/>
    <mergeCell ref="B38:E38"/>
    <mergeCell ref="B39:E39"/>
    <mergeCell ref="B40:E40"/>
    <mergeCell ref="B41:E41"/>
    <mergeCell ref="C31:F33"/>
    <mergeCell ref="B52:E52"/>
    <mergeCell ref="B53:E53"/>
    <mergeCell ref="B48:E48"/>
    <mergeCell ref="B49:E49"/>
    <mergeCell ref="B50:E50"/>
    <mergeCell ref="B51:E5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rstPageNumber="2147483648" fitToHeight="0" orientation="landscape" r:id="rId1"/>
  <rowBreaks count="1" manualBreakCount="1">
    <brk id="33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6D127156-8D06-4DFC-AA83-524C02DED138}">
          <x14:formula1>
            <xm:f>Лист3!$C$8:$C$10</xm:f>
          </x14:formula1>
          <xm:sqref>K18</xm:sqref>
        </x14:dataValidation>
        <x14:dataValidation type="list" allowBlank="1" showInputMessage="1" showErrorMessage="1" xr:uid="{F2E639AA-C3FF-44A0-8CC3-4C183EC34F60}">
          <x14:formula1>
            <xm:f>Лист3!$B$3:$B$4</xm:f>
          </x14:formula1>
          <xm:sqref>C3:D3</xm:sqref>
        </x14:dataValidation>
        <x14:dataValidation type="list" allowBlank="1" showInputMessage="1" showErrorMessage="1" xr:uid="{81C67009-6253-4FF1-9DA4-B2A8DD3D9A1D}">
          <x14:formula1>
            <xm:f>Лист1!$B$27:$B$28</xm:f>
          </x14:formula1>
          <xm:sqref>B11 B21 B16</xm:sqref>
        </x14:dataValidation>
        <x14:dataValidation type="list" allowBlank="1" showInputMessage="1" showErrorMessage="1" xr:uid="{E5928096-AA41-4C58-95A5-4B237928C20C}">
          <x14:formula1>
            <xm:f>Лист1!$B$30:$B$32</xm:f>
          </x14:formula1>
          <xm:sqref>B12 B22 B17 G11 G21</xm:sqref>
        </x14:dataValidation>
        <x14:dataValidation type="list" allowBlank="1" showInputMessage="1" showErrorMessage="1" xr:uid="{F0595B70-B577-4922-A2E7-8AE24F3F961C}">
          <x14:formula1>
            <xm:f>Лист1!$B$34:$B$35</xm:f>
          </x14:formula1>
          <xm:sqref>B10 B20 B15 G10 G20 G15</xm:sqref>
        </x14:dataValidation>
        <x14:dataValidation type="list" allowBlank="1" showInputMessage="1" showErrorMessage="1" xr:uid="{AAD27400-56DF-489B-933A-4E52742B71C0}">
          <x14:formula1>
            <xm:f>Лист1!$B$2:$B$16</xm:f>
          </x14:formula1>
          <xm:sqref>B9 B19 B14 G9 G19 G14</xm:sqref>
        </x14:dataValidation>
        <x14:dataValidation type="list" allowBlank="1" showInputMessage="1" showErrorMessage="1" xr:uid="{CAA5635D-81DF-45AC-9028-9F089005C83D}">
          <x14:formula1>
            <xm:f>Лист1!$B$58:$B$61</xm:f>
          </x14:formula1>
          <xm:sqref>I57 I59</xm:sqref>
        </x14:dataValidation>
        <x14:dataValidation type="list" allowBlank="1" showInputMessage="1" showErrorMessage="1" xr:uid="{B5087AC5-1A27-4DF2-A00E-81822DC19398}">
          <x14:formula1>
            <xm:f>Лист1!$B$63:$B$65</xm:f>
          </x14:formula1>
          <xm:sqref>I55</xm:sqref>
        </x14:dataValidation>
        <x14:dataValidation type="list" allowBlank="1" showInputMessage="1" showErrorMessage="1" xr:uid="{DC556BB8-AC19-44C3-9758-39A48C3D2E67}">
          <x14:formula1>
            <xm:f>Лист1!$B$67:$B$68</xm:f>
          </x14:formula1>
          <xm:sqref>K30</xm:sqref>
        </x14:dataValidation>
        <x14:dataValidation type="list" allowBlank="1" showInputMessage="1" showErrorMessage="1" xr:uid="{A7B5E0FE-C9A3-47BF-93AF-33047FAEF82A}">
          <x14:formula1>
            <xm:f>Лист1!$C$63:$C$64</xm:f>
          </x14:formula1>
          <xm:sqref>K55:L55</xm:sqref>
        </x14:dataValidation>
        <x14:dataValidation type="list" allowBlank="1" showInputMessage="1" showErrorMessage="1" xr:uid="{C309988B-916F-4D5C-B420-A1F1295FBF71}">
          <x14:formula1>
            <xm:f>Лист1!$D$58:$D$60</xm:f>
          </x14:formula1>
          <xm:sqref>K57:L57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4 9 0 W q B K G x O k A A A A 9 g A A A B I A H A B D b 2 5 m a W c v U G F j a 2 F n Z S 5 4 b W w g o h g A K K A U A A A A A A A A A A A A A A A A A A A A A A A A A A A A h Y 9 N D o I w G E S v Q r q n L Y i J I R 9 l 4 V Y S o 9 G 4 J a V C I x T T H 8 v d X H g k r y B G U X c u 5 8 1 b z N y v N 8 i H r g 0 u Q h v Z q w x F m K J A K N 5 X U t U Z c v Y Y L l D O Y F 3 y U 1 m L Y J S V S Q d T Z a i x 9 p w S 4 r 3 H f o Z 7 X Z O Y 0 o g c i t W W N 6 I r 0 U e W / + V Q K m N L x Q V i s H + N Y T G O E o o T O s c U y A S h k O o r x O P e Z / s D Y e l a 6 7 R g 2 o W b H Z A p A n l / Y A 9 Q S w M E F A A C A A g A J 4 9 0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e P d F o o i k e 4 D g A A A B E A A A A T A B w A R m 9 y b X V s Y X M v U 2 V j d G l v b j E u b S C i G A A o o B Q A A A A A A A A A A A A A A A A A A A A A A A A A A A A r T k 0 u y c z P U w i G 0 I b W A F B L A Q I t A B Q A A g A I A C e P d F q g S h s T p A A A A P Y A A A A S A A A A A A A A A A A A A A A A A A A A A A B D b 2 5 m a W c v U G F j a 2 F n Z S 5 4 b W x Q S w E C L Q A U A A I A C A A n j 3 R a D 8 r p q 6 Q A A A D p A A A A E w A A A A A A A A A A A A A A A A D w A A A A W 0 N v b n R l b n R f V H l w Z X N d L n h t b F B L A Q I t A B Q A A g A I A C e P d F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e 4 M F 6 + 7 P w R o p D F / f k h e c r A A A A A A I A A A A A A B B m A A A A A Q A A I A A A A O h c 7 Y c T E 0 k q e 1 1 L X E H Y f l Q B H u J X l i 8 g 3 L O P w B O r U O g f A A A A A A 6 A A A A A A g A A I A A A A E T I k v J s F i 8 E / U P L X v r 9 I o T 3 s h Y 4 1 K M g h p a w 3 + W 9 D 4 X Y U A A A A A a L O D / 8 p w s 8 1 W / V 9 p b K q K F H v W P 9 U 2 f F / a i l b c W W D v W S + g d e Q 6 g K H 3 H S 6 R 5 t x 8 9 o 6 l P W d 5 z 4 q a v 4 I c w B I O L 2 x m S I Q Q 7 P l n G 7 L H o j a m Y t q w V g Q A A A A G C v b p 9 n d J e n d h y G J G 6 w g I D + x b L e H 2 + S f 9 / x N z j 9 7 S 1 8 l 6 8 2 e o t r X z q G L Q 7 D 8 C t t q j 4 v 6 0 b 2 / 4 Z 4 9 c Z g O j h p D h Q = < / D a t a M a s h u p > 
</file>

<file path=customXml/itemProps1.xml><?xml version="1.0" encoding="utf-8"?>
<ds:datastoreItem xmlns:ds="http://schemas.openxmlformats.org/officeDocument/2006/customXml" ds:itemID="{EF7EC470-9D4B-440E-8B7D-CC73EB3431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ЦЕНЫ</vt:lpstr>
      <vt:lpstr>РАСЧЕТ COSTA</vt:lpstr>
      <vt:lpstr>РАСЧЕТ ONDA</vt:lpstr>
      <vt:lpstr>РАСЧЕТ ONDA 72</vt:lpstr>
      <vt:lpstr>ПРАЙС</vt:lpstr>
      <vt:lpstr>Лист1</vt:lpstr>
      <vt:lpstr>Лист3</vt:lpstr>
      <vt:lpstr>РАСЧЕТ COSTA ТЕСТ</vt:lpstr>
      <vt:lpstr>РАСЧЕТ COSTA старый</vt:lpstr>
      <vt:lpstr>'РАСЧЕТ ONDA'!Область_печати</vt:lpstr>
      <vt:lpstr>'РАСЧЕТ ONDA 72'!Область_печати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Solovyeva</cp:lastModifiedBy>
  <cp:revision>3</cp:revision>
  <cp:lastPrinted>2025-07-22T07:05:47Z</cp:lastPrinted>
  <dcterms:created xsi:type="dcterms:W3CDTF">2015-06-05T18:19:34Z</dcterms:created>
  <dcterms:modified xsi:type="dcterms:W3CDTF">2025-09-24T10:01:01Z</dcterms:modified>
</cp:coreProperties>
</file>