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13961F2-83D9-45D9-AD65-88E42C728CFD}" xr6:coauthVersionLast="47" xr6:coauthVersionMax="47" xr10:uidLastSave="{00000000-0000-0000-0000-000000000000}"/>
  <workbookProtection workbookAlgorithmName="SHA-512" workbookHashValue="IZ5prbQqFIsB8PLkWQwjIgCK/8qUvV8Pf/oO0v0AANz7A2ScPwTNe+3IkOy3LwPNW6iBIiZg8RHJECpETCXEFQ==" workbookSaltValue="EUpEn9nAk5eR2h1JlC78Bw==" workbookSpinCount="100000" lockStructure="1"/>
  <bookViews>
    <workbookView xWindow="-108" yWindow="-108" windowWidth="23256" windowHeight="12720" xr2:uid="{00000000-000D-0000-FFFF-FFFF00000000}"/>
  </bookViews>
  <sheets>
    <sheet name="Лист1" sheetId="1" r:id="rId1"/>
    <sheet name="Лист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7" i="1"/>
  <c r="D8" i="1"/>
  <c r="D5" i="1"/>
  <c r="D42" i="1"/>
  <c r="D41" i="1"/>
  <c r="D17" i="1"/>
  <c r="D12" i="1" l="1"/>
  <c r="G8" i="2" l="1"/>
  <c r="D11" i="1"/>
  <c r="D18" i="1"/>
  <c r="D9" i="1"/>
  <c r="G14" i="2"/>
  <c r="D6" i="1"/>
  <c r="G11" i="2"/>
  <c r="D4" i="1"/>
  <c r="D3" i="1" l="1"/>
  <c r="D13" i="1" s="1"/>
</calcChain>
</file>

<file path=xl/sharedStrings.xml><?xml version="1.0" encoding="utf-8"?>
<sst xmlns="http://schemas.openxmlformats.org/spreadsheetml/2006/main" count="82" uniqueCount="69">
  <si>
    <t>Выберите раковину</t>
  </si>
  <si>
    <t>Столешница</t>
  </si>
  <si>
    <t>Costa</t>
  </si>
  <si>
    <t>Цвет столешницы</t>
  </si>
  <si>
    <t>белая</t>
  </si>
  <si>
    <t>Раковина 1</t>
  </si>
  <si>
    <t>Marea 02</t>
  </si>
  <si>
    <t>Цвет раковины 1</t>
  </si>
  <si>
    <t>нет</t>
  </si>
  <si>
    <t>Раковина 2</t>
  </si>
  <si>
    <t>Цвет раковины 2</t>
  </si>
  <si>
    <t>Донный клапан 1</t>
  </si>
  <si>
    <t>да</t>
  </si>
  <si>
    <t>Донный клапан 2</t>
  </si>
  <si>
    <t>Цена комплекта</t>
  </si>
  <si>
    <t>Укажите размер столешницы:</t>
  </si>
  <si>
    <t>Ширина, мм</t>
  </si>
  <si>
    <t>Глубина, мм</t>
  </si>
  <si>
    <t>вес столешницы, кг</t>
  </si>
  <si>
    <t>Максимальная ширина 2000 мм</t>
  </si>
  <si>
    <t>Максимальная глубина 700 мм</t>
  </si>
  <si>
    <t xml:space="preserve">При выборе цветных изделий по укажите коды RAL: </t>
  </si>
  <si>
    <t>цвет столешницы</t>
  </si>
  <si>
    <t>цвет раковины 1</t>
  </si>
  <si>
    <t>цвет раковины 2</t>
  </si>
  <si>
    <t>В соответствии с этими размерами мы вырежем отверстие под сифон или под встраиваемую раковину:</t>
  </si>
  <si>
    <t>Выберите расположение центра раковины 1:</t>
  </si>
  <si>
    <t>Если устанавливаем 2 раковины - укажите координаты второй раковины:</t>
  </si>
  <si>
    <t>Выберите расположение центра раковины 2:</t>
  </si>
  <si>
    <t>Если необходимо обрезать столешницу в любой нестандартной конфигурации или сделать отверстия под смеситель - просто приложите чертеж, мы сделаем обрезы и отверстия бесплатно.</t>
  </si>
  <si>
    <t>Добавьте к заказу кронштейны:</t>
  </si>
  <si>
    <t>цвет</t>
  </si>
  <si>
    <t>штук</t>
  </si>
  <si>
    <t>Цена</t>
  </si>
  <si>
    <t>белый</t>
  </si>
  <si>
    <t>Marea 01</t>
  </si>
  <si>
    <t>Marea 03</t>
  </si>
  <si>
    <t>Marea 04</t>
  </si>
  <si>
    <t>Marea 05</t>
  </si>
  <si>
    <t>Marea 06</t>
  </si>
  <si>
    <t>цвет по RAL</t>
  </si>
  <si>
    <t>Marea 07</t>
  </si>
  <si>
    <t>Marea 08</t>
  </si>
  <si>
    <t>Marea 09</t>
  </si>
  <si>
    <t>Marea 10</t>
  </si>
  <si>
    <t>RAL в массе изделия</t>
  </si>
  <si>
    <t>Marea 11</t>
  </si>
  <si>
    <t>Marea 12</t>
  </si>
  <si>
    <t>Marea 14</t>
  </si>
  <si>
    <t>Costa 80</t>
  </si>
  <si>
    <t>Costa 100</t>
  </si>
  <si>
    <t>Costa 120</t>
  </si>
  <si>
    <t>Costa 150</t>
  </si>
  <si>
    <t>нестандартный</t>
  </si>
  <si>
    <t>цветной</t>
  </si>
  <si>
    <t>черный</t>
  </si>
  <si>
    <t>Раковина может быть установлена подвесным способом на стену, с использованием стандартного кронштейна белого или черного цвета. Цена кронштейна составляет 2864 руб. (белый) и 5635 руб. (черный) за 1 шт. Все необходимые элементы для крепления кронштейна к стене и к столешнице поставляются в комплекте c тех.документацией. Рекомендованное расстояние между кронштейнами в случае установки раковины ONDA PLUS индивидуального размера не более 55 см.</t>
  </si>
  <si>
    <r>
      <rPr>
        <b/>
        <sz val="11"/>
        <color rgb="FF0070C0"/>
        <rFont val="Calibri"/>
        <family val="2"/>
        <charset val="204"/>
        <scheme val="minor"/>
      </rPr>
      <t>С</t>
    </r>
    <r>
      <rPr>
        <sz val="11"/>
        <color theme="1"/>
        <rFont val="Calibri"/>
        <family val="2"/>
        <charset val="204"/>
        <scheme val="minor"/>
      </rPr>
      <t>, от левого края, мм</t>
    </r>
  </si>
  <si>
    <r>
      <rPr>
        <b/>
        <sz val="11"/>
        <color rgb="FF0070C0"/>
        <rFont val="Calibri"/>
        <family val="2"/>
        <charset val="204"/>
        <scheme val="minor"/>
      </rPr>
      <t>D</t>
    </r>
    <r>
      <rPr>
        <sz val="11"/>
        <color theme="1"/>
        <rFont val="Calibri"/>
        <family val="2"/>
        <charset val="204"/>
        <scheme val="minor"/>
      </rPr>
      <t>, от переднего края, мм</t>
    </r>
  </si>
  <si>
    <r>
      <rPr>
        <b/>
        <sz val="11"/>
        <color indexed="2"/>
        <rFont val="Calibri"/>
        <family val="2"/>
        <charset val="204"/>
        <scheme val="minor"/>
      </rPr>
      <t>B</t>
    </r>
    <r>
      <rPr>
        <sz val="11"/>
        <color theme="1"/>
        <rFont val="Calibri"/>
        <family val="2"/>
        <charset val="204"/>
        <scheme val="minor"/>
      </rPr>
      <t>, от переднего края, мм</t>
    </r>
  </si>
  <si>
    <r>
      <rPr>
        <b/>
        <sz val="11"/>
        <color indexed="2"/>
        <rFont val="Calibri"/>
        <family val="2"/>
        <charset val="204"/>
        <scheme val="minor"/>
      </rPr>
      <t>A</t>
    </r>
    <r>
      <rPr>
        <sz val="11"/>
        <color theme="1"/>
        <rFont val="Calibri"/>
        <family val="2"/>
        <charset val="204"/>
        <scheme val="minor"/>
      </rPr>
      <t>, от левого края, мм</t>
    </r>
  </si>
  <si>
    <t xml:space="preserve">*минимальная цена на столешницу 15 000р. При выборе меньшей столешницы при выставлении счета цена будет увеличена до 15 000р. </t>
  </si>
  <si>
    <t xml:space="preserve">Цена* </t>
  </si>
  <si>
    <t>Greca</t>
  </si>
  <si>
    <t>Вклейка раковины 1</t>
  </si>
  <si>
    <t>Вклейка раковины 2</t>
  </si>
  <si>
    <t>под столешницу</t>
  </si>
  <si>
    <t>в уровень со столешницей</t>
  </si>
  <si>
    <r>
      <t xml:space="preserve">Встраиваемые раковины из материала S-Stone могут быть интегрированы в столешницу COSTA </t>
    </r>
    <r>
      <rPr>
        <b/>
        <sz val="10"/>
        <color theme="1"/>
        <rFont val="Calibri"/>
        <family val="2"/>
        <charset val="204"/>
        <scheme val="minor"/>
      </rPr>
      <t>методом вклейки на одном уровне со столешницей</t>
    </r>
    <r>
      <rPr>
        <sz val="10"/>
        <color theme="1"/>
        <rFont val="Calibri"/>
        <family val="2"/>
        <charset val="204"/>
        <scheme val="minor"/>
      </rPr>
      <t xml:space="preserve">. Это элегантное решение объединяет раковину и столешницу в одно целое, создавая стильный образ изделия. </t>
    </r>
    <r>
      <rPr>
        <b/>
        <sz val="10"/>
        <color rgb="FFFF0000"/>
        <rFont val="Calibri"/>
        <family val="2"/>
        <charset val="204"/>
        <scheme val="minor"/>
      </rPr>
      <t>Опция доступна для встраиваемых раковин MAREA 04, 05, 06, 07, 08, 09, 10, 11, 12, 14.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</si>
</sst>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[$₽-419]_-;\-* #,##0\ [$₽-419]_-;_-* &quot;-&quot;??\ [$₽-419]_-;_-@_-"/>
    <numFmt numFmtId="165" formatCode="#,##0\ &quot;₽&quot;"/>
    <numFmt numFmtId="166" formatCode="_-* #,##0.00\ [$₽-419]_-;\-* #,##0.00\ [$₽-419]_-;_-* &quot;-&quot;??\ [$₽-419]_-;_-@_-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indexed="2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164" fontId="0" fillId="2" borderId="1" xfId="0" applyNumberFormat="1" applyFill="1" applyBorder="1"/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164" fontId="6" fillId="2" borderId="1" xfId="0" applyNumberFormat="1" applyFont="1" applyFill="1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5" fontId="0" fillId="2" borderId="1" xfId="0" applyNumberFormat="1" applyFill="1" applyBorder="1" applyAlignment="1" applyProtection="1">
      <alignment horizontal="center" vertical="center"/>
      <protection hidden="1"/>
    </xf>
    <xf numFmtId="2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166" fontId="0" fillId="2" borderId="1" xfId="0" applyNumberFormat="1" applyFill="1" applyBorder="1"/>
    <xf numFmtId="0" fontId="5" fillId="0" borderId="0" xfId="0" applyFont="1"/>
    <xf numFmtId="0" fontId="4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0" fontId="0" fillId="3" borderId="0" xfId="0" applyFill="1" applyAlignment="1">
      <alignment horizontal="center"/>
    </xf>
    <xf numFmtId="164" fontId="0" fillId="3" borderId="0" xfId="0" applyNumberFormat="1" applyFill="1"/>
    <xf numFmtId="164" fontId="6" fillId="3" borderId="0" xfId="0" applyNumberFormat="1" applyFont="1" applyFill="1"/>
    <xf numFmtId="0" fontId="11" fillId="4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hidden="1"/>
    </xf>
    <xf numFmtId="2" fontId="0" fillId="3" borderId="0" xfId="0" applyNumberFormat="1" applyFill="1" applyAlignment="1">
      <alignment horizontal="center" vertical="center"/>
    </xf>
    <xf numFmtId="0" fontId="0" fillId="4" borderId="0" xfId="0" applyFill="1"/>
    <xf numFmtId="0" fontId="11" fillId="4" borderId="0" xfId="0" applyFont="1" applyFill="1" applyAlignment="1">
      <alignment horizontal="center" vertical="center" wrapText="1"/>
    </xf>
    <xf numFmtId="0" fontId="0" fillId="4" borderId="0" xfId="0" applyFill="1" applyProtection="1">
      <protection locked="0"/>
    </xf>
    <xf numFmtId="0" fontId="8" fillId="4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0" fillId="4" borderId="6" xfId="0" applyFill="1" applyBorder="1" applyProtection="1">
      <protection locked="0"/>
    </xf>
    <xf numFmtId="0" fontId="8" fillId="3" borderId="0" xfId="0" applyFont="1" applyFill="1" applyAlignment="1">
      <alignment horizontal="center" wrapText="1"/>
    </xf>
    <xf numFmtId="166" fontId="0" fillId="3" borderId="0" xfId="0" applyNumberFormat="1" applyFill="1"/>
    <xf numFmtId="0" fontId="8" fillId="0" borderId="0" xfId="0" applyFont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16</xdr:row>
      <xdr:rowOff>124926</xdr:rowOff>
    </xdr:from>
    <xdr:to>
      <xdr:col>11</xdr:col>
      <xdr:colOff>601980</xdr:colOff>
      <xdr:row>24</xdr:row>
      <xdr:rowOff>89206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4389120" y="3256746"/>
          <a:ext cx="4366260" cy="155686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25</xdr:row>
      <xdr:rowOff>38910</xdr:rowOff>
    </xdr:from>
    <xdr:to>
      <xdr:col>11</xdr:col>
      <xdr:colOff>608834</xdr:colOff>
      <xdr:row>30</xdr:row>
      <xdr:rowOff>343814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4389120" y="4877610"/>
          <a:ext cx="4373114" cy="137170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</xdr:colOff>
      <xdr:row>0</xdr:row>
      <xdr:rowOff>175260</xdr:rowOff>
    </xdr:from>
    <xdr:to>
      <xdr:col>12</xdr:col>
      <xdr:colOff>373380</xdr:colOff>
      <xdr:row>12</xdr:row>
      <xdr:rowOff>166030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25894B2-6D54-5E8E-64AD-E1FB281E89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6465" b="3672"/>
        <a:stretch/>
      </xdr:blipFill>
      <xdr:spPr>
        <a:xfrm>
          <a:off x="4411980" y="175260"/>
          <a:ext cx="4724400" cy="2185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42"/>
  <sheetViews>
    <sheetView showGridLines="0" tabSelected="1" zoomScaleNormal="100" workbookViewId="0">
      <selection activeCell="O19" sqref="O19"/>
    </sheetView>
  </sheetViews>
  <sheetFormatPr defaultColWidth="8.88671875" defaultRowHeight="14.4" x14ac:dyDescent="0.3"/>
  <cols>
    <col min="1" max="1" width="2.33203125" customWidth="1"/>
    <col min="2" max="2" width="19.44140625" customWidth="1"/>
    <col min="3" max="3" width="24.33203125" bestFit="1" customWidth="1"/>
    <col min="4" max="4" width="14.33203125" customWidth="1"/>
    <col min="5" max="5" width="3" style="27" customWidth="1"/>
    <col min="6" max="6" width="11" customWidth="1"/>
    <col min="9" max="9" width="8.88671875" customWidth="1"/>
    <col min="14" max="14" width="13.44140625" customWidth="1"/>
  </cols>
  <sheetData>
    <row r="2" spans="2:13" x14ac:dyDescent="0.3">
      <c r="B2" s="37" t="s">
        <v>0</v>
      </c>
      <c r="C2" s="37"/>
      <c r="D2" s="37"/>
      <c r="E2" s="20"/>
    </row>
    <row r="3" spans="2:13" x14ac:dyDescent="0.3">
      <c r="B3" s="2" t="s">
        <v>1</v>
      </c>
      <c r="C3" s="3" t="s">
        <v>2</v>
      </c>
      <c r="D3" s="4">
        <f>D17</f>
        <v>36953.611961538452</v>
      </c>
      <c r="E3" s="21"/>
    </row>
    <row r="4" spans="2:13" x14ac:dyDescent="0.3">
      <c r="B4" s="2" t="s">
        <v>3</v>
      </c>
      <c r="C4" s="5" t="s">
        <v>4</v>
      </c>
      <c r="D4" s="4">
        <f>VLOOKUP(C4,Лист2!F7:G8,2,FALSE)</f>
        <v>0</v>
      </c>
      <c r="E4" s="21"/>
    </row>
    <row r="5" spans="2:13" x14ac:dyDescent="0.3">
      <c r="B5" s="2" t="s">
        <v>5</v>
      </c>
      <c r="C5" s="6" t="s">
        <v>63</v>
      </c>
      <c r="D5" s="4">
        <f>IF(C5="Greca",Лист2!C2)+IF(C5="Marea 01",Лист2!C3)+IF(C5="Marea 02",Лист2!C4)+IF(C5="Marea 03",Лист2!C5)+IF(C5="Marea 04",Лист2!C6)+IF(C5="Marea 05",Лист2!C7)+IF(C5="Marea 06",Лист2!C8)+IF(C5="Marea 07",Лист2!C9)+IF(C5="Marea 08",Лист2!C10)+IF(C5="Marea 09",Лист2!C11)+IF(C5="Marea 10",Лист2!C12)+IF(C5="Marea 11",Лист2!C13)+IF(C5="Marea 12",Лист2!C14)+IF(C5="Marea 13",Лист2!#REF!)+IF(C5="Marea 14",Лист2!C15)</f>
        <v>49900</v>
      </c>
      <c r="E5" s="21"/>
    </row>
    <row r="6" spans="2:13" x14ac:dyDescent="0.3">
      <c r="B6" s="2" t="s">
        <v>7</v>
      </c>
      <c r="C6" s="6" t="s">
        <v>4</v>
      </c>
      <c r="D6" s="4">
        <f>VLOOKUP(C6,Лист2!F10:G12,2,FALSE)</f>
        <v>0</v>
      </c>
      <c r="E6" s="21"/>
    </row>
    <row r="7" spans="2:13" x14ac:dyDescent="0.3">
      <c r="B7" s="2" t="s">
        <v>64</v>
      </c>
      <c r="C7" s="6" t="s">
        <v>66</v>
      </c>
      <c r="D7" s="4">
        <f>VLOOKUP(C7,Лист2!B24:C25,2,FALSE)</f>
        <v>0</v>
      </c>
      <c r="E7" s="21"/>
    </row>
    <row r="8" spans="2:13" x14ac:dyDescent="0.3">
      <c r="B8" s="2" t="s">
        <v>9</v>
      </c>
      <c r="C8" s="19" t="s">
        <v>8</v>
      </c>
      <c r="D8" s="4">
        <f>IF(C8="Greca",Лист2!C2)+IF(C8="Marea 01",Лист2!C3)+IF(C8="Marea 02",Лист2!C4)+IF(C8="Marea 03",Лист2!C5)+IF(C8="Marea 04",Лист2!C6)+IF(C8="Marea 05",Лист2!C7)+IF(C8="Marea 06",Лист2!C8)+IF(C8="Marea 07",Лист2!C9)+IF(C8="Marea 08",Лист2!C10)+IF(C8="Marea 09",Лист2!C11)+IF(C8="Marea 10",Лист2!C12)+IF(C8="Marea 11",Лист2!C13)+IF(C8="Marea 12",Лист2!C14)+IF(C8="Marea 13",Лист2!#REF!)+IF(C8="Marea 14",Лист2!C15)</f>
        <v>0</v>
      </c>
      <c r="E8" s="21"/>
    </row>
    <row r="9" spans="2:13" x14ac:dyDescent="0.3">
      <c r="B9" s="2" t="s">
        <v>10</v>
      </c>
      <c r="C9" s="6" t="s">
        <v>4</v>
      </c>
      <c r="D9" s="4">
        <f>VLOOKUP(C9,Лист2!F13:G14,2,FALSE)</f>
        <v>0</v>
      </c>
      <c r="E9" s="21"/>
    </row>
    <row r="10" spans="2:13" x14ac:dyDescent="0.3">
      <c r="B10" s="2" t="s">
        <v>65</v>
      </c>
      <c r="C10" s="6" t="s">
        <v>66</v>
      </c>
      <c r="D10" s="4">
        <f>VLOOKUP(C10,Лист2!B24:C25,2,FALSE)</f>
        <v>0</v>
      </c>
      <c r="E10" s="21"/>
    </row>
    <row r="11" spans="2:13" x14ac:dyDescent="0.3">
      <c r="B11" s="2" t="s">
        <v>11</v>
      </c>
      <c r="C11" s="6" t="s">
        <v>8</v>
      </c>
      <c r="D11" s="4">
        <f>IF(C11="да",Лист2!F3)+IF(C11="нет",Лист2!F4)+IF(C11="цветной",Лист2!F5)</f>
        <v>0</v>
      </c>
      <c r="E11" s="21"/>
    </row>
    <row r="12" spans="2:13" x14ac:dyDescent="0.3">
      <c r="B12" s="2" t="s">
        <v>13</v>
      </c>
      <c r="C12" s="6" t="s">
        <v>8</v>
      </c>
      <c r="D12" s="4">
        <f>IF(C12="да",Лист2!F3)+IF(C12="нет",Лист2!F4)+IF(C12="цветной",Лист2!F5)</f>
        <v>0</v>
      </c>
      <c r="E12" s="21"/>
    </row>
    <row r="13" spans="2:13" x14ac:dyDescent="0.3">
      <c r="B13" s="38" t="s">
        <v>14</v>
      </c>
      <c r="C13" s="38"/>
      <c r="D13" s="7">
        <f>D3+D8+D5+D11+D12+D41+D42+D6+D9+D4+D7+D10</f>
        <v>86853.611961538452</v>
      </c>
      <c r="E13" s="22"/>
    </row>
    <row r="14" spans="2:13" ht="12.6" customHeight="1" x14ac:dyDescent="0.3">
      <c r="B14" s="42"/>
      <c r="C14" s="42"/>
      <c r="D14" s="42"/>
      <c r="E14" s="23"/>
      <c r="F14" s="36" t="s">
        <v>68</v>
      </c>
      <c r="G14" s="36"/>
      <c r="H14" s="36"/>
      <c r="I14" s="36"/>
      <c r="J14" s="36"/>
      <c r="K14" s="36"/>
      <c r="L14" s="36"/>
      <c r="M14" s="36"/>
    </row>
    <row r="15" spans="2:13" x14ac:dyDescent="0.3">
      <c r="B15" s="37" t="s">
        <v>15</v>
      </c>
      <c r="C15" s="37"/>
      <c r="D15" s="37"/>
      <c r="E15" s="20"/>
      <c r="F15" s="36"/>
      <c r="G15" s="36"/>
      <c r="H15" s="36"/>
      <c r="I15" s="36"/>
      <c r="J15" s="36"/>
      <c r="K15" s="36"/>
      <c r="L15" s="36"/>
      <c r="M15" s="36"/>
    </row>
    <row r="16" spans="2:13" x14ac:dyDescent="0.3">
      <c r="B16" s="8" t="s">
        <v>16</v>
      </c>
      <c r="C16" s="8" t="s">
        <v>17</v>
      </c>
      <c r="D16" s="18" t="s">
        <v>62</v>
      </c>
      <c r="E16" s="24"/>
      <c r="F16" s="36"/>
      <c r="G16" s="36"/>
      <c r="H16" s="36"/>
      <c r="I16" s="36"/>
      <c r="J16" s="36"/>
      <c r="K16" s="36"/>
      <c r="L16" s="36"/>
      <c r="M16" s="36"/>
    </row>
    <row r="17" spans="2:14" x14ac:dyDescent="0.3">
      <c r="B17" s="9">
        <v>1200</v>
      </c>
      <c r="C17" s="9">
        <v>500</v>
      </c>
      <c r="D17" s="10">
        <f>((B17*C17*15/1000000*1850/1000*202)*3.5/52*100)*1.166*1.4</f>
        <v>36953.611961538452</v>
      </c>
      <c r="E17" s="25"/>
    </row>
    <row r="18" spans="2:14" ht="12.6" customHeight="1" x14ac:dyDescent="0.3">
      <c r="B18" s="37" t="s">
        <v>18</v>
      </c>
      <c r="C18" s="37"/>
      <c r="D18" s="11">
        <f>B17*C17*15*1985/1000000000</f>
        <v>17.864999999999998</v>
      </c>
      <c r="E18" s="26"/>
      <c r="F18" s="12"/>
      <c r="G18" s="12"/>
      <c r="H18" s="12"/>
    </row>
    <row r="19" spans="2:14" ht="18" customHeight="1" x14ac:dyDescent="0.3">
      <c r="B19" s="13" t="s">
        <v>19</v>
      </c>
      <c r="C19" s="13" t="s">
        <v>20</v>
      </c>
      <c r="G19" s="12"/>
      <c r="H19" s="12"/>
    </row>
    <row r="20" spans="2:14" ht="22.8" customHeight="1" x14ac:dyDescent="0.3">
      <c r="B20" s="41" t="s">
        <v>61</v>
      </c>
      <c r="C20" s="41"/>
      <c r="D20" s="41"/>
      <c r="E20" s="28"/>
      <c r="G20" s="12"/>
      <c r="H20" s="12"/>
    </row>
    <row r="21" spans="2:14" x14ac:dyDescent="0.3">
      <c r="B21" s="37" t="s">
        <v>21</v>
      </c>
      <c r="C21" s="39"/>
      <c r="D21" s="40"/>
      <c r="E21" s="20"/>
      <c r="G21" s="12"/>
      <c r="H21" s="12"/>
    </row>
    <row r="22" spans="2:14" x14ac:dyDescent="0.3">
      <c r="B22" s="51" t="s">
        <v>22</v>
      </c>
      <c r="C22" s="40"/>
      <c r="D22" s="6"/>
      <c r="E22" s="29"/>
      <c r="G22" s="12"/>
      <c r="H22" s="12"/>
    </row>
    <row r="23" spans="2:14" x14ac:dyDescent="0.3">
      <c r="B23" s="52" t="s">
        <v>23</v>
      </c>
      <c r="C23" s="53"/>
      <c r="D23" s="6"/>
      <c r="E23" s="29"/>
      <c r="G23" s="12"/>
      <c r="H23" s="12"/>
    </row>
    <row r="24" spans="2:14" x14ac:dyDescent="0.3">
      <c r="B24" s="52" t="s">
        <v>24</v>
      </c>
      <c r="C24" s="53"/>
      <c r="D24" s="6"/>
      <c r="E24" s="29"/>
      <c r="G24" s="12"/>
      <c r="H24" s="12"/>
    </row>
    <row r="25" spans="2:14" ht="9" customHeight="1" x14ac:dyDescent="0.3">
      <c r="B25" s="13"/>
      <c r="C25" s="13"/>
      <c r="G25" s="12"/>
      <c r="H25" s="12"/>
    </row>
    <row r="26" spans="2:14" ht="30" customHeight="1" x14ac:dyDescent="0.3">
      <c r="B26" s="54" t="s">
        <v>25</v>
      </c>
      <c r="C26" s="54"/>
      <c r="D26" s="54"/>
      <c r="E26" s="30"/>
      <c r="G26" s="12"/>
      <c r="H26" s="12"/>
    </row>
    <row r="27" spans="2:14" x14ac:dyDescent="0.3">
      <c r="B27" s="47" t="s">
        <v>26</v>
      </c>
      <c r="C27" s="48"/>
      <c r="D27" s="49"/>
      <c r="E27" s="31"/>
    </row>
    <row r="28" spans="2:14" x14ac:dyDescent="0.3">
      <c r="B28" s="43" t="s">
        <v>60</v>
      </c>
      <c r="C28" s="40"/>
      <c r="D28" s="6"/>
      <c r="E28" s="29"/>
    </row>
    <row r="29" spans="2:14" x14ac:dyDescent="0.3">
      <c r="B29" s="43" t="s">
        <v>59</v>
      </c>
      <c r="C29" s="40"/>
      <c r="D29" s="6"/>
      <c r="E29" s="29"/>
    </row>
    <row r="30" spans="2:14" ht="10.95" customHeight="1" x14ac:dyDescent="0.3"/>
    <row r="31" spans="2:14" ht="28.2" customHeight="1" x14ac:dyDescent="0.3">
      <c r="B31" s="46" t="s">
        <v>27</v>
      </c>
      <c r="C31" s="46"/>
      <c r="D31" s="46"/>
      <c r="E31" s="32"/>
    </row>
    <row r="32" spans="2:14" x14ac:dyDescent="0.3">
      <c r="B32" s="47" t="s">
        <v>28</v>
      </c>
      <c r="C32" s="48"/>
      <c r="D32" s="49"/>
      <c r="E32" s="31"/>
      <c r="F32" s="50" t="s">
        <v>29</v>
      </c>
      <c r="G32" s="50"/>
      <c r="H32" s="50"/>
      <c r="I32" s="50"/>
      <c r="J32" s="50"/>
      <c r="K32" s="50"/>
      <c r="L32" s="50"/>
      <c r="M32" s="50"/>
      <c r="N32" s="50"/>
    </row>
    <row r="33" spans="2:14" x14ac:dyDescent="0.3">
      <c r="B33" s="43" t="s">
        <v>57</v>
      </c>
      <c r="C33" s="40"/>
      <c r="D33" s="6"/>
      <c r="E33" s="33"/>
      <c r="F33" s="50"/>
      <c r="G33" s="50"/>
      <c r="H33" s="50"/>
      <c r="I33" s="50"/>
      <c r="J33" s="50"/>
      <c r="K33" s="50"/>
      <c r="L33" s="50"/>
      <c r="M33" s="50"/>
      <c r="N33" s="50"/>
    </row>
    <row r="34" spans="2:14" x14ac:dyDescent="0.3">
      <c r="B34" s="43" t="s">
        <v>58</v>
      </c>
      <c r="C34" s="40"/>
      <c r="D34" s="6"/>
      <c r="E34" s="29"/>
    </row>
    <row r="36" spans="2:14" ht="14.4" customHeight="1" x14ac:dyDescent="0.3">
      <c r="B36" s="44" t="s">
        <v>56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</row>
    <row r="37" spans="2:14" x14ac:dyDescent="0.3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</row>
    <row r="38" spans="2:14" x14ac:dyDescent="0.3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pans="2:14" x14ac:dyDescent="0.3">
      <c r="B39" s="45" t="s">
        <v>30</v>
      </c>
      <c r="C39" s="45"/>
      <c r="D39" s="45"/>
      <c r="E39" s="34"/>
      <c r="F39" s="14"/>
      <c r="G39" s="14"/>
      <c r="H39" s="14"/>
      <c r="I39" s="14"/>
      <c r="J39" s="14"/>
      <c r="K39" s="14"/>
      <c r="L39" s="14"/>
      <c r="M39" s="14"/>
      <c r="N39" s="14"/>
    </row>
    <row r="40" spans="2:14" x14ac:dyDescent="0.3">
      <c r="B40" s="1" t="s">
        <v>31</v>
      </c>
      <c r="C40" s="1" t="s">
        <v>32</v>
      </c>
      <c r="D40" s="1" t="s">
        <v>33</v>
      </c>
      <c r="E40" s="20"/>
    </row>
    <row r="41" spans="2:14" x14ac:dyDescent="0.3">
      <c r="B41" s="17" t="s">
        <v>34</v>
      </c>
      <c r="C41" s="6">
        <v>0</v>
      </c>
      <c r="D41" s="15">
        <f>C41*2864</f>
        <v>0</v>
      </c>
      <c r="E41" s="35"/>
    </row>
    <row r="42" spans="2:14" x14ac:dyDescent="0.3">
      <c r="B42" s="17" t="s">
        <v>55</v>
      </c>
      <c r="C42" s="6">
        <v>0</v>
      </c>
      <c r="D42" s="15">
        <f>C42*5635</f>
        <v>0</v>
      </c>
      <c r="E42" s="35"/>
    </row>
  </sheetData>
  <sheetProtection algorithmName="SHA-512" hashValue="tpIsBNhA6EVEPnKOpu3dbUOmW18RYlBl79TTTOZFuMXVmcfQ4SDKHAgD/zBBxAjTgZpKGM8ov6JcCNPrJnw+JA==" saltValue="d8PGxmTlFm3BQjCZLV2u7g==" spinCount="100000" sheet="1" objects="1" scenarios="1"/>
  <protectedRanges>
    <protectedRange sqref="B17:C17" name="Диапазон1"/>
  </protectedRanges>
  <mergeCells count="22">
    <mergeCell ref="B39:D39"/>
    <mergeCell ref="B28:C28"/>
    <mergeCell ref="B29:C29"/>
    <mergeCell ref="B31:D31"/>
    <mergeCell ref="B32:D32"/>
    <mergeCell ref="B33:C33"/>
    <mergeCell ref="B21:D21"/>
    <mergeCell ref="B20:D20"/>
    <mergeCell ref="B14:D14"/>
    <mergeCell ref="B34:C34"/>
    <mergeCell ref="B36:N38"/>
    <mergeCell ref="F32:N33"/>
    <mergeCell ref="B22:C22"/>
    <mergeCell ref="B23:C23"/>
    <mergeCell ref="B24:C24"/>
    <mergeCell ref="B26:D26"/>
    <mergeCell ref="B27:D27"/>
    <mergeCell ref="F14:M16"/>
    <mergeCell ref="B2:D2"/>
    <mergeCell ref="B13:C13"/>
    <mergeCell ref="B15:D15"/>
    <mergeCell ref="B18:C18"/>
  </mergeCells>
  <conditionalFormatting sqref="B17">
    <cfRule type="cellIs" dxfId="1" priority="2" operator="greaterThan">
      <formula>2000</formula>
    </cfRule>
  </conditionalFormatting>
  <conditionalFormatting sqref="C17">
    <cfRule type="cellIs" dxfId="0" priority="1" operator="greaterThan">
      <formula>700</formula>
    </cfRule>
  </conditionalFormatting>
  <dataValidations count="2">
    <dataValidation type="whole" operator="lessThan" allowBlank="1" showInputMessage="1" showErrorMessage="1" sqref="B17" xr:uid="{00AC0028-0062-4DE4-BDD2-004D000D00E9}">
      <formula1>2001</formula1>
    </dataValidation>
    <dataValidation type="whole" operator="lessThan" allowBlank="1" showInputMessage="1" showErrorMessage="1" sqref="C17" xr:uid="{001D0024-0076-45FF-A707-009900720027}">
      <formula1>701</formula1>
    </dataValidation>
  </dataValidations>
  <pageMargins left="0.7" right="0.7" top="0.75" bottom="0.75" header="0.3" footer="0.3"/>
  <pageSetup paperSize="9" firstPageNumber="4294967295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Лист2!$E$3:$E$5</xm:f>
          </x14:formula1>
          <xm:sqref>C11:C12</xm:sqref>
        </x14:dataValidation>
        <x14:dataValidation type="list" allowBlank="1" showInputMessage="1" showErrorMessage="1" xr:uid="{00000000-0002-0000-0000-000003000000}">
          <x14:formula1>
            <xm:f>Лист2!$F$7:$F$8</xm:f>
          </x14:formula1>
          <xm:sqref>C4</xm:sqref>
        </x14:dataValidation>
        <x14:dataValidation type="list" allowBlank="1" showInputMessage="1" showErrorMessage="1" xr:uid="{00000000-0002-0000-0000-000005000000}">
          <x14:formula1>
            <xm:f>Лист2!$F$10:$F$11</xm:f>
          </x14:formula1>
          <xm:sqref>C6</xm:sqref>
        </x14:dataValidation>
        <x14:dataValidation type="list" allowBlank="1" showInputMessage="1" showErrorMessage="1" xr:uid="{00000000-0002-0000-0000-000004000000}">
          <x14:formula1>
            <xm:f>Лист2!$F$13:$F$14</xm:f>
          </x14:formula1>
          <xm:sqref>C9</xm:sqref>
        </x14:dataValidation>
        <x14:dataValidation type="list" allowBlank="1" showInputMessage="1" showErrorMessage="1" xr:uid="{00000000-0002-0000-0000-000000000000}">
          <x14:formula1>
            <xm:f>Лист2!$B$2:$B$16</xm:f>
          </x14:formula1>
          <xm:sqref>C8 C5</xm:sqref>
        </x14:dataValidation>
        <x14:dataValidation type="list" allowBlank="1" showInputMessage="1" showErrorMessage="1" xr:uid="{500E6665-91A1-4C10-81C6-54BCEB6948A1}">
          <x14:formula1>
            <xm:f>Лист2!$B$24:$B$25</xm:f>
          </x14:formula1>
          <xm:sqref>C7 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25"/>
  <sheetViews>
    <sheetView workbookViewId="0">
      <selection activeCell="D25" sqref="D25"/>
    </sheetView>
  </sheetViews>
  <sheetFormatPr defaultRowHeight="14.4" x14ac:dyDescent="0.3"/>
  <cols>
    <col min="2" max="2" width="24.33203125" bestFit="1" customWidth="1"/>
    <col min="6" max="6" width="21.6640625" bestFit="1" customWidth="1"/>
    <col min="7" max="7" width="8.88671875" customWidth="1"/>
  </cols>
  <sheetData>
    <row r="2" spans="2:7" x14ac:dyDescent="0.3">
      <c r="B2" t="s">
        <v>63</v>
      </c>
      <c r="C2">
        <v>49900</v>
      </c>
    </row>
    <row r="3" spans="2:7" x14ac:dyDescent="0.3">
      <c r="B3" t="s">
        <v>35</v>
      </c>
      <c r="C3">
        <v>37290</v>
      </c>
      <c r="E3" t="s">
        <v>12</v>
      </c>
      <c r="F3">
        <v>6210</v>
      </c>
    </row>
    <row r="4" spans="2:7" x14ac:dyDescent="0.3">
      <c r="B4" t="s">
        <v>6</v>
      </c>
      <c r="C4">
        <v>37290</v>
      </c>
      <c r="E4" t="s">
        <v>8</v>
      </c>
      <c r="F4">
        <v>0</v>
      </c>
    </row>
    <row r="5" spans="2:7" x14ac:dyDescent="0.3">
      <c r="B5" t="s">
        <v>36</v>
      </c>
      <c r="C5">
        <v>32340</v>
      </c>
      <c r="E5" s="16" t="s">
        <v>54</v>
      </c>
      <c r="F5">
        <v>9315</v>
      </c>
    </row>
    <row r="6" spans="2:7" x14ac:dyDescent="0.3">
      <c r="B6" t="s">
        <v>37</v>
      </c>
      <c r="C6">
        <v>24970</v>
      </c>
    </row>
    <row r="7" spans="2:7" x14ac:dyDescent="0.3">
      <c r="B7" t="s">
        <v>38</v>
      </c>
      <c r="C7">
        <v>28490</v>
      </c>
      <c r="F7" t="s">
        <v>4</v>
      </c>
      <c r="G7">
        <v>0</v>
      </c>
    </row>
    <row r="8" spans="2:7" x14ac:dyDescent="0.3">
      <c r="B8" t="s">
        <v>39</v>
      </c>
      <c r="C8">
        <v>32340</v>
      </c>
      <c r="F8" t="s">
        <v>40</v>
      </c>
      <c r="G8">
        <f>Лист1!D17*0.5</f>
        <v>18476.805980769226</v>
      </c>
    </row>
    <row r="9" spans="2:7" x14ac:dyDescent="0.3">
      <c r="B9" t="s">
        <v>41</v>
      </c>
      <c r="C9">
        <v>28490</v>
      </c>
    </row>
    <row r="10" spans="2:7" x14ac:dyDescent="0.3">
      <c r="B10" t="s">
        <v>42</v>
      </c>
      <c r="C10">
        <v>28490</v>
      </c>
      <c r="F10" t="s">
        <v>4</v>
      </c>
      <c r="G10">
        <v>0</v>
      </c>
    </row>
    <row r="11" spans="2:7" x14ac:dyDescent="0.3">
      <c r="B11" t="s">
        <v>43</v>
      </c>
      <c r="C11">
        <v>32340</v>
      </c>
      <c r="F11" t="s">
        <v>45</v>
      </c>
      <c r="G11">
        <f>Лист1!D5*0.5</f>
        <v>24950</v>
      </c>
    </row>
    <row r="12" spans="2:7" x14ac:dyDescent="0.3">
      <c r="B12" t="s">
        <v>44</v>
      </c>
      <c r="C12">
        <v>37290</v>
      </c>
    </row>
    <row r="13" spans="2:7" x14ac:dyDescent="0.3">
      <c r="B13" t="s">
        <v>46</v>
      </c>
      <c r="C13">
        <v>32340</v>
      </c>
      <c r="F13" t="s">
        <v>4</v>
      </c>
      <c r="G13">
        <v>0</v>
      </c>
    </row>
    <row r="14" spans="2:7" x14ac:dyDescent="0.3">
      <c r="B14" t="s">
        <v>47</v>
      </c>
      <c r="C14">
        <v>32450</v>
      </c>
      <c r="F14" t="s">
        <v>45</v>
      </c>
      <c r="G14">
        <f>Лист1!D8*0.5</f>
        <v>0</v>
      </c>
    </row>
    <row r="15" spans="2:7" x14ac:dyDescent="0.3">
      <c r="B15" t="s">
        <v>48</v>
      </c>
      <c r="C15">
        <v>37290</v>
      </c>
    </row>
    <row r="16" spans="2:7" x14ac:dyDescent="0.3">
      <c r="B16" t="s">
        <v>8</v>
      </c>
      <c r="C16">
        <v>0</v>
      </c>
    </row>
    <row r="18" spans="2:3" x14ac:dyDescent="0.3">
      <c r="B18" t="s">
        <v>49</v>
      </c>
      <c r="C18">
        <v>21040.6</v>
      </c>
    </row>
    <row r="19" spans="2:3" x14ac:dyDescent="0.3">
      <c r="B19" t="s">
        <v>50</v>
      </c>
      <c r="C19">
        <v>26411</v>
      </c>
    </row>
    <row r="20" spans="2:3" x14ac:dyDescent="0.3">
      <c r="B20" t="s">
        <v>51</v>
      </c>
      <c r="C20">
        <v>31693.199999999997</v>
      </c>
    </row>
    <row r="21" spans="2:3" x14ac:dyDescent="0.3">
      <c r="B21" t="s">
        <v>52</v>
      </c>
      <c r="C21">
        <v>39615.799999999996</v>
      </c>
    </row>
    <row r="22" spans="2:3" x14ac:dyDescent="0.3">
      <c r="B22" t="s">
        <v>53</v>
      </c>
      <c r="C22">
        <v>0</v>
      </c>
    </row>
    <row r="24" spans="2:3" x14ac:dyDescent="0.3">
      <c r="B24" t="s">
        <v>66</v>
      </c>
      <c r="C24">
        <v>0</v>
      </c>
    </row>
    <row r="25" spans="2:3" x14ac:dyDescent="0.3">
      <c r="B25" t="s">
        <v>67</v>
      </c>
      <c r="C25">
        <v>9000</v>
      </c>
    </row>
  </sheetData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Solovyeva</cp:lastModifiedBy>
  <cp:revision>1</cp:revision>
  <dcterms:created xsi:type="dcterms:W3CDTF">2015-06-05T18:19:34Z</dcterms:created>
  <dcterms:modified xsi:type="dcterms:W3CDTF">2024-09-24T08:13:19Z</dcterms:modified>
</cp:coreProperties>
</file>