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 workbookAlgorithmName="SHA-512" workbookHashValue="LXxddwVm3kSCJGaIALqjjepMSkgs2ySvlkHbd31eVjXuCQrflaLeXcaclWKLOpUUibLyca4Ubakap2khFJdljQ==" workbookSaltValue="TpNVR/DVzSrXafBCsGHY+w==" workbookSpinCount="100000" lockStructure="1"/>
  <bookViews>
    <workbookView xWindow="360" yWindow="15" windowWidth="20955" windowHeight="9720" activeTab="1"/>
  </bookViews>
  <sheets>
    <sheet name="EDGE FLOW" sheetId="1" state="visible" r:id="rId1"/>
    <sheet name="PLUS" sheetId="2" state="visible" r:id="rId2"/>
    <sheet name="Лист2" sheetId="3" state="hidden" r:id="rId3"/>
    <sheet name="Лист3" sheetId="4" state="hidden" r:id="rId4"/>
  </sheets>
  <calcPr/>
</workbook>
</file>

<file path=xl/sharedStrings.xml><?xml version="1.0" encoding="utf-8"?>
<sst xmlns="http://schemas.openxmlformats.org/spreadsheetml/2006/main" count="38" uniqueCount="38">
  <si>
    <t xml:space="preserve">Форма для расчета ONDA EDGE и ONDA FLOW. Для расчета ONDA PLUS перейдите на вторую вкладку</t>
  </si>
  <si>
    <t xml:space="preserve">Модель раковины из списка:</t>
  </si>
  <si>
    <r>
      <t xml:space="preserve">Ширина столешницы слева, </t>
    </r>
    <r>
      <rPr>
        <b/>
        <sz val="11"/>
        <color indexed="2"/>
        <rFont val="Calibri"/>
        <scheme val="minor"/>
      </rPr>
      <t>+мм</t>
    </r>
  </si>
  <si>
    <r>
      <t xml:space="preserve">глубина столешницы перед чашей, </t>
    </r>
    <r>
      <rPr>
        <b/>
        <sz val="11"/>
        <color theme="7"/>
        <rFont val="Calibri"/>
        <scheme val="minor"/>
      </rPr>
      <t>+мм</t>
    </r>
  </si>
  <si>
    <r>
      <t xml:space="preserve">Ширина столешницы справа, </t>
    </r>
    <r>
      <rPr>
        <b/>
        <sz val="11"/>
        <color rgb="FF0070C0"/>
        <rFont val="Calibri"/>
        <scheme val="minor"/>
      </rPr>
      <t>+мм</t>
    </r>
  </si>
  <si>
    <r>
      <t xml:space="preserve">Глубина столешницы за чашей </t>
    </r>
    <r>
      <rPr>
        <b/>
        <sz val="11"/>
        <color theme="9"/>
        <rFont val="Calibri"/>
        <scheme val="minor"/>
      </rPr>
      <t>+мм</t>
    </r>
  </si>
  <si>
    <t>Цвет</t>
  </si>
  <si>
    <t>РРЦ</t>
  </si>
  <si>
    <t xml:space="preserve">ONDA EDGE ROUND</t>
  </si>
  <si>
    <t>белый</t>
  </si>
  <si>
    <r>
      <rPr>
        <b/>
        <sz val="11"/>
        <rFont val="Calibri"/>
        <scheme val="minor"/>
      </rPr>
      <t xml:space="preserve">размер чаши 520x360 мм</t>
    </r>
    <r>
      <rPr>
        <sz val="11"/>
        <rFont val="Calibri"/>
        <scheme val="minor"/>
      </rPr>
      <t xml:space="preserve">, минимальная обрезка столешницы от краев чаши +20 мм</t>
    </r>
  </si>
  <si>
    <t xml:space="preserve">если цветная - укажите RAL:</t>
  </si>
  <si>
    <t xml:space="preserve">если RAL - укажите:</t>
  </si>
  <si>
    <r>
      <t xml:space="preserve">Отверстие под смеситель (выбрать)
</t>
    </r>
    <r>
      <rPr>
        <sz val="11"/>
        <color theme="1"/>
        <rFont val="Calibri"/>
        <scheme val="minor"/>
      </rPr>
      <t xml:space="preserve">(минимальная полка для смесителя 80мм)</t>
    </r>
  </si>
  <si>
    <t xml:space="preserve">стандартное одно отверстие</t>
  </si>
  <si>
    <t xml:space="preserve">Вес, кг</t>
  </si>
  <si>
    <t xml:space="preserve">Общая ширина, мм</t>
  </si>
  <si>
    <t xml:space="preserve">Добавьте к заказу кронштейны:</t>
  </si>
  <si>
    <t xml:space="preserve">Общая глубина, мм</t>
  </si>
  <si>
    <t>цвет</t>
  </si>
  <si>
    <t>штук</t>
  </si>
  <si>
    <t>Цена</t>
  </si>
  <si>
    <t>черный</t>
  </si>
  <si>
    <t>цветной</t>
  </si>
  <si>
    <r>
      <t xml:space="preserve">Можно сделать индивидуальный обрез столешницы, в том числе, не прямыми линиями, для этого приложите схему. Для расчета цены укажите в калькуляторе максимальную длину обреза с каждой стороны чаши. </t>
    </r>
    <r>
      <rPr>
        <sz val="9"/>
        <color indexed="2"/>
        <rFont val="Calibri"/>
        <scheme val="minor"/>
      </rPr>
      <t xml:space="preserve">Фартук в моделях серий EDGE и FLOW не устанавливается.</t>
    </r>
  </si>
  <si>
    <t xml:space="preserve">Форма для расчета ONDA PLUS. Для расчета ONDA EDGE и ONDA FLOW перейдите на вторую вкладку</t>
  </si>
  <si>
    <t xml:space="preserve">Высота фартука, мм</t>
  </si>
  <si>
    <t>ЦВЕТ</t>
  </si>
  <si>
    <r>
      <rPr>
        <b/>
        <sz val="11"/>
        <rFont val="Calibri"/>
        <scheme val="minor"/>
      </rPr>
      <t xml:space="preserve">размер чаши 500x340 мм</t>
    </r>
    <r>
      <rPr>
        <sz val="11"/>
        <color theme="1"/>
        <rFont val="Calibri"/>
        <scheme val="minor"/>
      </rPr>
      <t xml:space="preserve">, минимальная обрезка столешницы от края чаши 20 мм с каждой стороны</t>
    </r>
  </si>
  <si>
    <r>
      <t xml:space="preserve">Можно сделать индивидуальный обрез столешницы, в том числе, не прямыми линиями, для этого приложите схему. Для расчета цены укажите в калькуляторе максимальную длину обреза с каждой стороны чаши. 
</t>
    </r>
    <r>
      <rPr>
        <sz val="9"/>
        <color indexed="2"/>
        <rFont val="Calibri"/>
        <scheme val="minor"/>
      </rPr>
      <t xml:space="preserve">Передний фартук расположен только на расстоянии 60мм от переднего края чаши. Если расстояние меньше - фартук выбрать нельзя.</t>
    </r>
  </si>
  <si>
    <t xml:space="preserve">ONDA FLOW OVAL</t>
  </si>
  <si>
    <t xml:space="preserve">ONDA FLOW SQUARE </t>
  </si>
  <si>
    <t xml:space="preserve">ONDA FLOW ROUND</t>
  </si>
  <si>
    <t xml:space="preserve">ONDA EDGE SQUARE</t>
  </si>
  <si>
    <t xml:space="preserve">ONDA EDGE OVAL</t>
  </si>
  <si>
    <t xml:space="preserve">по RAL</t>
  </si>
  <si>
    <t xml:space="preserve">без отверстия</t>
  </si>
  <si>
    <t xml:space="preserve">указано на схеме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</si>
</sst>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\ &quot;₽&quot;"/>
    <numFmt numFmtId="161" formatCode="_-* #,##0.00\ [$₽-419]_-;\-* #,##0.00\ [$₽-419]_-;_-* &quot;-&quot;??\ [$₽-419]_-;_-@_-"/>
  </numFmts>
  <fonts count="7">
    <font>
      <sz val="11.000000"/>
      <color theme="1"/>
      <name val="Calibri"/>
      <scheme val="minor"/>
    </font>
    <font>
      <b/>
      <sz val="12.000000"/>
      <color theme="1"/>
      <name val="Calibri"/>
      <scheme val="minor"/>
    </font>
    <font>
      <b/>
      <sz val="11.000000"/>
      <color theme="1"/>
      <name val="Calibri"/>
      <scheme val="minor"/>
    </font>
    <font>
      <sz val="11.000000"/>
      <name val="Calibri"/>
      <scheme val="minor"/>
    </font>
    <font>
      <b/>
      <sz val="10.000000"/>
      <color theme="1"/>
      <name val="Calibri"/>
      <scheme val="minor"/>
    </font>
    <font>
      <sz val="10.000000"/>
      <name val="Calibri"/>
      <scheme val="minor"/>
    </font>
    <font>
      <sz val="9.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 tint="-0.14999847407452621"/>
      </patternFill>
    </fill>
  </fills>
  <borders count="2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5">
    <xf fontId="0" fillId="0" borderId="0" numFmtId="0" xfId="0"/>
    <xf fontId="0" fillId="0" borderId="0" numFmtId="0" xfId="0" applyAlignment="1" applyProtection="1">
      <alignment vertical="center"/>
      <protection hidden="1"/>
    </xf>
    <xf fontId="0" fillId="2" borderId="0" numFmtId="0" xfId="0" applyFill="1" applyAlignment="1" applyProtection="1">
      <alignment vertical="center"/>
      <protection hidden="1"/>
    </xf>
    <xf fontId="1" fillId="2" borderId="1" numFmtId="0" xfId="0" applyFont="1" applyFill="1" applyBorder="1" applyAlignment="1" applyProtection="1">
      <alignment horizontal="center" vertical="center"/>
      <protection hidden="1"/>
    </xf>
    <xf fontId="0" fillId="0" borderId="0" numFmtId="0" xfId="0" applyAlignment="1" applyProtection="1">
      <alignment vertical="center" wrapText="1"/>
      <protection hidden="1"/>
    </xf>
    <xf fontId="2" fillId="3" borderId="2" numFmtId="0" xfId="0" applyFont="1" applyFill="1" applyBorder="1" applyAlignment="1" applyProtection="1">
      <alignment vertical="center" wrapText="1"/>
      <protection hidden="1"/>
    </xf>
    <xf fontId="2" fillId="4" borderId="3" numFmtId="0" xfId="0" applyFont="1" applyFill="1" applyBorder="1" applyAlignment="1" applyProtection="1">
      <alignment horizontal="left" vertical="center" wrapText="1"/>
      <protection hidden="1"/>
    </xf>
    <xf fontId="2" fillId="4" borderId="4" numFmtId="0" xfId="0" applyFont="1" applyFill="1" applyBorder="1" applyAlignment="1" applyProtection="1">
      <alignment horizontal="left" vertical="center" wrapText="1"/>
      <protection hidden="1"/>
    </xf>
    <xf fontId="2" fillId="4" borderId="5" numFmtId="0" xfId="0" applyFont="1" applyFill="1" applyBorder="1" applyAlignment="1" applyProtection="1">
      <alignment horizontal="left" vertical="center" wrapText="1"/>
      <protection hidden="1"/>
    </xf>
    <xf fontId="2" fillId="4" borderId="6" numFmtId="0" xfId="0" applyFont="1" applyFill="1" applyBorder="1" applyAlignment="1" applyProtection="1">
      <alignment horizontal="center" vertical="center" wrapText="1"/>
      <protection hidden="1"/>
    </xf>
    <xf fontId="2" fillId="4" borderId="7" numFmtId="0" xfId="0" applyFont="1" applyFill="1" applyBorder="1" applyAlignment="1" applyProtection="1">
      <alignment horizontal="center" vertical="center" wrapText="1"/>
      <protection hidden="1"/>
    </xf>
    <xf fontId="0" fillId="2" borderId="0" numFmtId="0" xfId="0" applyFill="1" applyAlignment="1" applyProtection="1">
      <alignment vertical="center" wrapText="1"/>
      <protection hidden="1"/>
    </xf>
    <xf fontId="2" fillId="2" borderId="8" numFmtId="0" xfId="0" applyFont="1" applyFill="1" applyBorder="1" applyAlignment="1" applyProtection="1">
      <alignment horizontal="center" vertical="center"/>
      <protection hidden="1" locked="0"/>
    </xf>
    <xf fontId="0" fillId="0" borderId="9" numFmtId="0" xfId="0" applyBorder="1" applyAlignment="1" applyProtection="1">
      <alignment horizontal="center" vertical="center"/>
      <protection locked="0"/>
    </xf>
    <xf fontId="0" fillId="0" borderId="10" numFmtId="0" xfId="0" applyBorder="1" applyAlignment="1" applyProtection="1">
      <alignment horizontal="center" vertical="center"/>
      <protection locked="0"/>
    </xf>
    <xf fontId="0" fillId="0" borderId="7" numFmtId="0" xfId="0" applyBorder="1" applyAlignment="1" applyProtection="1">
      <alignment horizontal="center" vertical="center"/>
      <protection locked="0"/>
    </xf>
    <xf fontId="0" fillId="2" borderId="11" numFmtId="0" xfId="0" applyFill="1" applyBorder="1" applyAlignment="1" applyProtection="1">
      <alignment horizontal="center" vertical="center"/>
      <protection hidden="1" locked="0"/>
    </xf>
    <xf fontId="2" fillId="4" borderId="7" numFmtId="160" xfId="0" applyNumberFormat="1" applyFont="1" applyFill="1" applyBorder="1" applyAlignment="1" applyProtection="1">
      <alignment horizontal="center" vertical="center"/>
      <protection hidden="1"/>
    </xf>
    <xf fontId="3" fillId="3" borderId="8" numFmtId="0" xfId="0" applyFont="1" applyFill="1" applyBorder="1" applyAlignment="1" applyProtection="1">
      <alignment horizontal="center" vertical="center" wrapText="1"/>
      <protection hidden="1"/>
    </xf>
    <xf fontId="3" fillId="3" borderId="9" numFmtId="0" xfId="0" applyFont="1" applyFill="1" applyBorder="1" applyAlignment="1" applyProtection="1">
      <alignment horizontal="center" vertical="center" wrapText="1"/>
      <protection hidden="1"/>
    </xf>
    <xf fontId="0" fillId="3" borderId="9" numFmtId="0" xfId="0" applyFill="1" applyBorder="1" applyAlignment="1" applyProtection="1">
      <alignment vertical="center"/>
      <protection hidden="1"/>
    </xf>
    <xf fontId="0" fillId="3" borderId="9" numFmtId="0" xfId="0" applyFill="1" applyBorder="1" applyAlignment="1" applyProtection="1">
      <alignment horizontal="right" vertical="top"/>
      <protection hidden="1"/>
    </xf>
    <xf fontId="0" fillId="2" borderId="11" numFmtId="0" xfId="0" applyFill="1" applyBorder="1" applyAlignment="1" applyProtection="1">
      <alignment vertical="center"/>
      <protection hidden="1" locked="0"/>
    </xf>
    <xf fontId="0" fillId="2" borderId="12" numFmtId="0" xfId="0" applyFill="1" applyBorder="1" applyAlignment="1" applyProtection="1">
      <alignment vertical="center"/>
      <protection hidden="1"/>
    </xf>
    <xf fontId="0" fillId="2" borderId="0" numFmtId="0" xfId="0" applyFill="1" applyAlignment="1" applyProtection="1">
      <alignment horizontal="right" vertical="top"/>
      <protection hidden="1"/>
    </xf>
    <xf fontId="0" fillId="2" borderId="13" numFmtId="0" xfId="0" applyFill="1" applyBorder="1" applyAlignment="1" applyProtection="1">
      <alignment vertical="center"/>
      <protection hidden="1" locked="0"/>
    </xf>
    <xf fontId="2" fillId="4" borderId="14" numFmtId="0" xfId="0" applyFont="1" applyFill="1" applyBorder="1" applyAlignment="1" applyProtection="1">
      <alignment horizontal="center" vertical="center" wrapText="1"/>
      <protection hidden="1"/>
    </xf>
    <xf fontId="2" fillId="0" borderId="9" numFmtId="4" xfId="0" applyNumberFormat="1" applyFont="1" applyBorder="1" applyAlignment="1" applyProtection="1">
      <alignment horizontal="center" vertical="center" wrapText="1"/>
      <protection hidden="1" locked="0"/>
    </xf>
    <xf fontId="2" fillId="4" borderId="9" numFmtId="0" xfId="0" applyFont="1" applyFill="1" applyBorder="1" applyAlignment="1" applyProtection="1">
      <alignment horizontal="center" vertical="center" wrapText="1"/>
      <protection hidden="1"/>
    </xf>
    <xf fontId="0" fillId="0" borderId="0" numFmtId="0" xfId="0" applyAlignment="1" applyProtection="1">
      <alignment horizontal="right" vertical="top"/>
      <protection hidden="1"/>
    </xf>
    <xf fontId="2" fillId="4" borderId="11" numFmtId="4" xfId="0" applyNumberFormat="1" applyFont="1" applyFill="1" applyBorder="1" applyAlignment="1" applyProtection="1">
      <alignment horizontal="center" vertical="center"/>
      <protection hidden="1"/>
    </xf>
    <xf fontId="2" fillId="4" borderId="11" numFmtId="0" xfId="0" applyFont="1" applyFill="1" applyBorder="1" applyAlignment="1" applyProtection="1">
      <alignment horizontal="center" vertical="center"/>
      <protection hidden="1"/>
    </xf>
    <xf fontId="4" fillId="4" borderId="14" numFmtId="0" xfId="0" applyFont="1" applyFill="1" applyBorder="1" applyAlignment="1">
      <alignment horizontal="center" wrapText="1"/>
    </xf>
    <xf fontId="4" fillId="4" borderId="15" numFmtId="0" xfId="0" applyFont="1" applyFill="1" applyBorder="1" applyAlignment="1">
      <alignment horizontal="center" wrapText="1"/>
    </xf>
    <xf fontId="4" fillId="4" borderId="7" numFmtId="0" xfId="0" applyFont="1" applyFill="1" applyBorder="1" applyAlignment="1">
      <alignment horizontal="center" wrapText="1"/>
    </xf>
    <xf fontId="0" fillId="4" borderId="8" numFmtId="0" xfId="0" applyFill="1" applyBorder="1" applyAlignment="1">
      <alignment horizontal="center"/>
    </xf>
    <xf fontId="0" fillId="4" borderId="9" numFmtId="0" xfId="0" applyFill="1" applyBorder="1" applyAlignment="1">
      <alignment horizontal="center"/>
    </xf>
    <xf fontId="0" fillId="0" borderId="13" numFmtId="0" xfId="0" applyBorder="1" applyAlignment="1" applyProtection="1">
      <alignment vertical="center"/>
      <protection hidden="1"/>
    </xf>
    <xf fontId="0" fillId="4" borderId="8" numFmtId="0" xfId="0" applyFill="1" applyBorder="1" applyAlignment="1">
      <alignment horizontal="center" vertical="center"/>
    </xf>
    <xf fontId="0" fillId="0" borderId="9" numFmtId="0" xfId="0" applyBorder="1" applyProtection="1">
      <protection locked="0"/>
    </xf>
    <xf fontId="0" fillId="4" borderId="9" numFmtId="161" xfId="0" applyNumberFormat="1" applyFill="1" applyBorder="1"/>
    <xf fontId="0" fillId="0" borderId="7" numFmtId="0" xfId="0" applyBorder="1" applyAlignment="1" applyProtection="1">
      <alignment vertical="center"/>
      <protection hidden="1"/>
    </xf>
    <xf fontId="2" fillId="4" borderId="16" numFmtId="161" xfId="0" applyNumberFormat="1" applyFont="1" applyFill="1" applyBorder="1" applyAlignment="1" applyProtection="1">
      <alignment horizontal="center" vertical="center" wrapText="1"/>
      <protection hidden="1"/>
    </xf>
    <xf fontId="2" fillId="4" borderId="13" numFmtId="161" xfId="0" applyNumberFormat="1" applyFont="1" applyFill="1" applyBorder="1" applyAlignment="1" applyProtection="1">
      <alignment horizontal="center" vertical="center" wrapText="1"/>
      <protection hidden="1"/>
    </xf>
    <xf fontId="0" fillId="4" borderId="17" numFmtId="0" xfId="0" applyFill="1" applyBorder="1" applyAlignment="1">
      <alignment horizontal="center" vertical="center"/>
    </xf>
    <xf fontId="0" fillId="0" borderId="18" numFmtId="0" xfId="0" applyBorder="1" applyProtection="1">
      <protection locked="0"/>
    </xf>
    <xf fontId="0" fillId="4" borderId="18" numFmtId="161" xfId="0" applyNumberFormat="1" applyFill="1" applyBorder="1"/>
    <xf fontId="0" fillId="2" borderId="1" numFmtId="0" xfId="0" applyFill="1" applyBorder="1" applyAlignment="1" applyProtection="1">
      <alignment vertical="center"/>
      <protection hidden="1"/>
    </xf>
    <xf fontId="2" fillId="4" borderId="18" numFmtId="0" xfId="0" applyFont="1" applyFill="1" applyBorder="1" applyAlignment="1" applyProtection="1">
      <alignment horizontal="center" vertical="center" wrapText="1"/>
      <protection hidden="1"/>
    </xf>
    <xf fontId="5" fillId="2" borderId="1" numFmtId="0" xfId="0" applyFont="1" applyFill="1" applyBorder="1" applyAlignment="1" applyProtection="1">
      <alignment wrapText="1"/>
      <protection hidden="1"/>
    </xf>
    <xf fontId="2" fillId="4" borderId="19" numFmtId="161" xfId="0" applyNumberFormat="1" applyFont="1" applyFill="1" applyBorder="1" applyAlignment="1" applyProtection="1">
      <alignment horizontal="center" vertical="center" wrapText="1"/>
      <protection hidden="1"/>
    </xf>
    <xf fontId="0" fillId="2" borderId="0" numFmtId="3" xfId="0" applyNumberFormat="1" applyFill="1" applyAlignment="1" applyProtection="1">
      <alignment vertical="center"/>
      <protection hidden="1"/>
    </xf>
    <xf fontId="6" fillId="2" borderId="0" numFmtId="0" xfId="0" applyFont="1" applyFill="1" applyAlignment="1" applyProtection="1">
      <alignment horizontal="center" vertical="top" wrapText="1"/>
      <protection hidden="1"/>
    </xf>
    <xf fontId="1" fillId="0" borderId="0" numFmtId="0" xfId="0" applyFont="1" applyAlignment="1" applyProtection="1">
      <alignment vertical="center"/>
      <protection hidden="1"/>
    </xf>
    <xf fontId="1" fillId="2" borderId="0" numFmtId="0" xfId="0" applyFont="1" applyFill="1" applyAlignment="1" applyProtection="1">
      <alignment horizontal="center" vertical="center"/>
      <protection hidden="1"/>
    </xf>
    <xf fontId="1" fillId="2" borderId="0" numFmtId="0" xfId="0" applyFont="1" applyFill="1" applyAlignment="1" applyProtection="1">
      <alignment vertical="center"/>
      <protection hidden="1"/>
    </xf>
    <xf fontId="2" fillId="4" borderId="2" numFmtId="0" xfId="0" applyFont="1" applyFill="1" applyBorder="1" applyAlignment="1" applyProtection="1">
      <alignment horizontal="center" vertical="center" wrapText="1"/>
      <protection hidden="1"/>
    </xf>
    <xf fontId="2" fillId="4" borderId="3" numFmtId="0" xfId="0" applyFont="1" applyFill="1" applyBorder="1" applyAlignment="1" applyProtection="1">
      <alignment horizontal="center" vertical="center" wrapText="1"/>
      <protection hidden="1"/>
    </xf>
    <xf fontId="0" fillId="0" borderId="8" numFmtId="0" xfId="0" applyBorder="1" applyAlignment="1" applyProtection="1">
      <alignment horizontal="center" vertical="center"/>
      <protection locked="0"/>
    </xf>
    <xf fontId="0" fillId="3" borderId="8" numFmtId="0" xfId="0" applyFill="1" applyBorder="1" applyAlignment="1" applyProtection="1">
      <alignment vertical="center"/>
      <protection hidden="1"/>
    </xf>
    <xf fontId="0" fillId="2" borderId="13" numFmtId="0" xfId="0" applyFill="1" applyBorder="1" applyAlignment="1" applyProtection="1">
      <alignment vertical="center"/>
      <protection hidden="1"/>
    </xf>
    <xf fontId="2" fillId="4" borderId="8" numFmtId="0" xfId="0" applyFont="1" applyFill="1" applyBorder="1" applyAlignment="1" applyProtection="1">
      <alignment horizontal="center" vertical="center" wrapText="1"/>
      <protection hidden="1"/>
    </xf>
    <xf fontId="2" fillId="2" borderId="0" numFmtId="4" xfId="0" applyNumberFormat="1" applyFont="1" applyFill="1" applyAlignment="1" applyProtection="1">
      <alignment vertical="center"/>
      <protection hidden="1" locked="0"/>
    </xf>
    <xf fontId="4" fillId="4" borderId="14" numFmtId="0" xfId="0" applyFont="1" applyFill="1" applyBorder="1" applyAlignment="1">
      <alignment horizontal="center" vertical="center" wrapText="1"/>
    </xf>
    <xf fontId="4" fillId="4" borderId="15" numFmtId="0" xfId="0" applyFont="1" applyFill="1" applyBorder="1" applyAlignment="1">
      <alignment horizontal="center" vertical="center" wrapText="1"/>
    </xf>
    <xf fontId="4" fillId="4" borderId="7" numFmtId="0" xfId="0" applyFont="1" applyFill="1" applyBorder="1" applyAlignment="1">
      <alignment horizontal="center" vertical="center" wrapText="1"/>
    </xf>
    <xf fontId="2" fillId="2" borderId="0" numFmtId="4" xfId="0" applyNumberFormat="1" applyFont="1" applyFill="1" applyAlignment="1" applyProtection="1">
      <alignment horizontal="center" vertical="center"/>
      <protection hidden="1" locked="0"/>
    </xf>
    <xf fontId="2" fillId="5" borderId="0" numFmtId="0" xfId="0" applyFont="1" applyFill="1" applyAlignment="1" applyProtection="1">
      <alignment horizontal="center" vertical="center" wrapText="1"/>
      <protection hidden="1"/>
    </xf>
    <xf fontId="2" fillId="5" borderId="13" numFmtId="0" xfId="0" applyFont="1" applyFill="1" applyBorder="1" applyAlignment="1" applyProtection="1">
      <alignment horizontal="center" vertical="center"/>
      <protection hidden="1"/>
    </xf>
    <xf fontId="2" fillId="4" borderId="11" numFmtId="161" xfId="0" applyNumberFormat="1" applyFont="1" applyFill="1" applyBorder="1" applyAlignment="1" applyProtection="1">
      <alignment horizontal="center" vertical="center" wrapText="1"/>
      <protection hidden="1"/>
    </xf>
    <xf fontId="2" fillId="2" borderId="1" numFmtId="4" xfId="0" applyNumberFormat="1" applyFont="1" applyFill="1" applyBorder="1" applyAlignment="1" applyProtection="1">
      <alignment horizontal="center" vertical="center"/>
      <protection hidden="1" locked="0"/>
    </xf>
    <xf fontId="2" fillId="4" borderId="20" numFmtId="161" xfId="0" applyNumberFormat="1" applyFont="1" applyFill="1" applyBorder="1" applyAlignment="1" applyProtection="1">
      <alignment horizontal="center" vertical="center" wrapText="1"/>
      <protection hidden="1"/>
    </xf>
    <xf fontId="6" fillId="2" borderId="0" numFmtId="0" xfId="0" applyFont="1" applyFill="1" applyAlignment="1" applyProtection="1">
      <alignment horizontal="center" vertical="center" wrapText="1"/>
      <protection hidden="1"/>
    </xf>
    <xf fontId="5" fillId="0" borderId="0" numFmtId="0" xfId="0" applyFont="1" applyAlignment="1">
      <alignment vertical="center"/>
    </xf>
    <xf fontId="0" fillId="0" borderId="0" numFmt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7.jpg"/><Relationship Id="rId3" Type="http://schemas.openxmlformats.org/officeDocument/2006/relationships/image" Target="../media/image8.jpg"/><Relationship Id="rId4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76200</xdr:colOff>
      <xdr:row>13</xdr:row>
      <xdr:rowOff>403860</xdr:rowOff>
    </xdr:from>
    <xdr:to>
      <xdr:col>3</xdr:col>
      <xdr:colOff>89493</xdr:colOff>
      <xdr:row>26</xdr:row>
      <xdr:rowOff>112834</xdr:rowOff>
    </xdr:to>
    <xdr:pic>
      <xdr:nvPicPr>
        <xdr:cNvPr id="6" name="Рисунок 5"/>
        <xdr:cNvPicPr>
          <a:picLocks noChangeAspect="1"/>
        </xdr:cNvPicPr>
      </xdr:nvPicPr>
      <xdr:blipFill>
        <a:blip r:embed="rId1"/>
        <a:stretch/>
      </xdr:blipFill>
      <xdr:spPr bwMode="auto">
        <a:xfrm>
          <a:off x="76200" y="3299460"/>
          <a:ext cx="4394793" cy="2764594"/>
        </a:xfrm>
        <a:prstGeom prst="rect">
          <a:avLst/>
        </a:prstGeom>
      </xdr:spPr>
    </xdr:pic>
    <xdr:clientData/>
  </xdr:twoCellAnchor>
  <xdr:twoCellAnchor editAs="oneCell">
    <xdr:from>
      <xdr:col>3</xdr:col>
      <xdr:colOff>129538</xdr:colOff>
      <xdr:row>20</xdr:row>
      <xdr:rowOff>335280</xdr:rowOff>
    </xdr:from>
    <xdr:to>
      <xdr:col>8</xdr:col>
      <xdr:colOff>97411</xdr:colOff>
      <xdr:row>26</xdr:row>
      <xdr:rowOff>106680</xdr:rowOff>
    </xdr:to>
    <xdr:pic>
      <xdr:nvPicPr>
        <xdr:cNvPr id="11" name="Рисунок 10"/>
        <xdr:cNvPicPr>
          <a:picLocks noChangeAspect="1"/>
        </xdr:cNvPicPr>
      </xdr:nvPicPr>
      <xdr:blipFill>
        <a:blip r:embed="rId2"/>
        <a:srcRect l="0" t="16367" r="0" b="9948"/>
        <a:stretch/>
      </xdr:blipFill>
      <xdr:spPr bwMode="auto">
        <a:xfrm>
          <a:off x="4511041" y="4838700"/>
          <a:ext cx="3975990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1320941</xdr:colOff>
      <xdr:row>26</xdr:row>
      <xdr:rowOff>160020</xdr:rowOff>
    </xdr:from>
    <xdr:to>
      <xdr:col>8</xdr:col>
      <xdr:colOff>71026</xdr:colOff>
      <xdr:row>32</xdr:row>
      <xdr:rowOff>99060</xdr:rowOff>
    </xdr:to>
    <xdr:pic>
      <xdr:nvPicPr>
        <xdr:cNvPr id="14" name="Рисунок 13"/>
        <xdr:cNvPicPr>
          <a:picLocks noChangeAspect="1"/>
        </xdr:cNvPicPr>
      </xdr:nvPicPr>
      <xdr:blipFill>
        <a:blip r:embed="rId3"/>
        <a:stretch/>
      </xdr:blipFill>
      <xdr:spPr bwMode="auto">
        <a:xfrm>
          <a:off x="2822081" y="6111240"/>
          <a:ext cx="5638565" cy="1333500"/>
        </a:xfrm>
        <a:prstGeom prst="rect">
          <a:avLst/>
        </a:prstGeom>
      </xdr:spPr>
    </xdr:pic>
    <xdr:clientData/>
  </xdr:twoCellAnchor>
  <xdr:twoCellAnchor editAs="oneCell">
    <xdr:from>
      <xdr:col>0</xdr:col>
      <xdr:colOff>373380</xdr:colOff>
      <xdr:row>27</xdr:row>
      <xdr:rowOff>144780</xdr:rowOff>
    </xdr:from>
    <xdr:to>
      <xdr:col>1</xdr:col>
      <xdr:colOff>1074419</xdr:colOff>
      <xdr:row>32</xdr:row>
      <xdr:rowOff>87142</xdr:rowOff>
    </xdr:to>
    <xdr:pic>
      <xdr:nvPicPr>
        <xdr:cNvPr id="15" name="Рисунок 14"/>
        <xdr:cNvPicPr>
          <a:picLocks noChangeAspect="1"/>
        </xdr:cNvPicPr>
      </xdr:nvPicPr>
      <xdr:blipFill>
        <a:blip r:embed="rId4"/>
        <a:stretch/>
      </xdr:blipFill>
      <xdr:spPr bwMode="auto">
        <a:xfrm>
          <a:off x="373380" y="6278880"/>
          <a:ext cx="2202179" cy="1153943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13</xdr:row>
      <xdr:rowOff>435412</xdr:rowOff>
    </xdr:from>
    <xdr:to>
      <xdr:col>8</xdr:col>
      <xdr:colOff>53340</xdr:colOff>
      <xdr:row>20</xdr:row>
      <xdr:rowOff>162126</xdr:rowOff>
    </xdr:to>
    <xdr:pic>
      <xdr:nvPicPr>
        <xdr:cNvPr id="16" name="Рисунок 15"/>
        <xdr:cNvPicPr>
          <a:picLocks noChangeAspect="1"/>
        </xdr:cNvPicPr>
      </xdr:nvPicPr>
      <xdr:blipFill>
        <a:blip r:embed="rId5"/>
        <a:stretch/>
      </xdr:blipFill>
      <xdr:spPr bwMode="auto">
        <a:xfrm>
          <a:off x="4503420" y="3331013"/>
          <a:ext cx="3939540" cy="1334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0</xdr:col>
      <xdr:colOff>99058</xdr:colOff>
      <xdr:row>13</xdr:row>
      <xdr:rowOff>83820</xdr:rowOff>
    </xdr:from>
    <xdr:to>
      <xdr:col>3</xdr:col>
      <xdr:colOff>117651</xdr:colOff>
      <xdr:row>20</xdr:row>
      <xdr:rowOff>171449</xdr:rowOff>
    </xdr:to>
    <xdr:pic>
      <xdr:nvPicPr>
        <xdr:cNvPr id="5" name="Рисунок 4"/>
        <xdr:cNvPicPr>
          <a:picLocks noChangeAspect="1"/>
        </xdr:cNvPicPr>
      </xdr:nvPicPr>
      <xdr:blipFill>
        <a:blip r:embed="rId1"/>
        <a:srcRect l="5367" t="11512" r="7203" b="9128"/>
        <a:stretch/>
      </xdr:blipFill>
      <xdr:spPr bwMode="auto">
        <a:xfrm>
          <a:off x="99059" y="2689860"/>
          <a:ext cx="4384852" cy="1367789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13</xdr:row>
      <xdr:rowOff>76200</xdr:rowOff>
    </xdr:from>
    <xdr:to>
      <xdr:col>5</xdr:col>
      <xdr:colOff>731520</xdr:colOff>
      <xdr:row>21</xdr:row>
      <xdr:rowOff>39915</xdr:rowOff>
    </xdr:to>
    <xdr:pic>
      <xdr:nvPicPr>
        <xdr:cNvPr id="7" name="Рисунок 6"/>
        <xdr:cNvPicPr>
          <a:picLocks noChangeAspect="1"/>
        </xdr:cNvPicPr>
      </xdr:nvPicPr>
      <xdr:blipFill>
        <a:blip r:embed="rId2"/>
        <a:srcRect l="2197" t="34775" r="10757" b="19908"/>
        <a:stretch/>
      </xdr:blipFill>
      <xdr:spPr bwMode="auto">
        <a:xfrm>
          <a:off x="4747260" y="2682240"/>
          <a:ext cx="3581400" cy="1426755"/>
        </a:xfrm>
        <a:prstGeom prst="rect">
          <a:avLst/>
        </a:prstGeom>
      </xdr:spPr>
    </xdr:pic>
    <xdr:clientData/>
  </xdr:twoCellAnchor>
  <xdr:twoCellAnchor editAs="oneCell">
    <xdr:from>
      <xdr:col>3</xdr:col>
      <xdr:colOff>365760</xdr:colOff>
      <xdr:row>22</xdr:row>
      <xdr:rowOff>24816</xdr:rowOff>
    </xdr:from>
    <xdr:to>
      <xdr:col>5</xdr:col>
      <xdr:colOff>251461</xdr:colOff>
      <xdr:row>30</xdr:row>
      <xdr:rowOff>178848</xdr:rowOff>
    </xdr:to>
    <xdr:pic>
      <xdr:nvPicPr>
        <xdr:cNvPr id="9" name="Рисунок 8"/>
        <xdr:cNvPicPr>
          <a:picLocks noChangeAspect="1"/>
        </xdr:cNvPicPr>
      </xdr:nvPicPr>
      <xdr:blipFill>
        <a:blip r:embed="rId3"/>
        <a:srcRect l="73310" t="25827" r="3105" b="9468"/>
        <a:stretch/>
      </xdr:blipFill>
      <xdr:spPr bwMode="auto">
        <a:xfrm>
          <a:off x="4732021" y="4276776"/>
          <a:ext cx="3116580" cy="1617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114300</xdr:rowOff>
    </xdr:from>
    <xdr:to>
      <xdr:col>3</xdr:col>
      <xdr:colOff>175260</xdr:colOff>
      <xdr:row>31</xdr:row>
      <xdr:rowOff>27439</xdr:rowOff>
    </xdr:to>
    <xdr:pic>
      <xdr:nvPicPr>
        <xdr:cNvPr id="4" name="Рисунок 3"/>
        <xdr:cNvPicPr>
          <a:picLocks noChangeAspect="1"/>
        </xdr:cNvPicPr>
      </xdr:nvPicPr>
      <xdr:blipFill>
        <a:blip r:embed="rId4"/>
        <a:srcRect l="0" t="4251" r="2165" b="0"/>
        <a:stretch/>
      </xdr:blipFill>
      <xdr:spPr bwMode="auto">
        <a:xfrm>
          <a:off x="0" y="4183380"/>
          <a:ext cx="4541520" cy="1741939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topLeftCell="A10" zoomScale="100" workbookViewId="0">
      <selection activeCell="B10" activeCellId="0" sqref="B10:B12"/>
    </sheetView>
  </sheetViews>
  <sheetFormatPr defaultColWidth="8.88671875" defaultRowHeight="14.25"/>
  <cols>
    <col customWidth="1" min="1" max="1" style="1" width="21.88671875"/>
    <col customWidth="1" min="2" max="2" style="1" width="20.33203125"/>
    <col customWidth="1" min="3" max="3" style="1" width="21.6640625"/>
    <col customWidth="1" min="4" max="4" style="1" width="20.6640625"/>
    <col customWidth="1" min="5" max="5" style="1" width="25.44140625"/>
    <col customWidth="1" hidden="1" min="6" max="6" style="1" width="17.88671875"/>
    <col customWidth="1" min="7" max="7" style="1" width="12.33203125"/>
    <col customWidth="1" hidden="1" min="8" max="8" style="1" width="8"/>
    <col customWidth="1" min="9" max="9" style="1" width="16.109375"/>
    <col min="10" max="16384" style="1" width="8.88671875"/>
  </cols>
  <sheetData>
    <row r="1" s="2" customFormat="1" ht="35.399999999999999" customHeight="1">
      <c r="A1" s="3" t="s">
        <v>0</v>
      </c>
      <c r="B1" s="3"/>
      <c r="C1" s="3"/>
      <c r="D1" s="3"/>
      <c r="E1" s="3"/>
      <c r="F1" s="3"/>
      <c r="G1" s="3"/>
    </row>
    <row r="2" s="4" customFormat="1" ht="32.399999999999999" customHeight="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  <c r="G2" s="9" t="s">
        <v>6</v>
      </c>
      <c r="H2" s="10" t="s">
        <v>7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ht="28.949999999999999" customHeight="1">
      <c r="A3" s="12" t="s">
        <v>8</v>
      </c>
      <c r="B3" s="13">
        <v>20</v>
      </c>
      <c r="C3" s="13">
        <v>20</v>
      </c>
      <c r="D3" s="13">
        <v>20</v>
      </c>
      <c r="E3" s="14">
        <v>20</v>
      </c>
      <c r="F3" s="15"/>
      <c r="G3" s="16" t="s">
        <v>9</v>
      </c>
      <c r="H3" s="17">
        <f>(65900-(750-B3)/100*2400-(750-D3)/100*2400-(550-340-C3-E3)/50*3500-(150-F3)/150*12500/(1+(2.01-(B3+D3)/1000)))*1.18*1.4</f>
        <v>24369.058047138045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>
      <c r="A4" s="18" t="s">
        <v>10</v>
      </c>
      <c r="B4" s="19"/>
      <c r="C4" s="19"/>
      <c r="D4" s="19"/>
      <c r="E4" s="20" t="s">
        <v>11</v>
      </c>
      <c r="F4" s="21" t="s">
        <v>12</v>
      </c>
      <c r="G4" s="2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>
      <c r="A5" s="23"/>
      <c r="B5" s="2"/>
      <c r="C5" s="2"/>
      <c r="D5" s="2"/>
      <c r="E5" s="2"/>
      <c r="F5" s="24"/>
      <c r="G5" s="25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28.5">
      <c r="A6" s="26" t="s">
        <v>13</v>
      </c>
      <c r="B6" s="10"/>
      <c r="C6" s="27" t="s">
        <v>14</v>
      </c>
      <c r="D6" s="2"/>
      <c r="E6" s="28" t="s">
        <v>15</v>
      </c>
      <c r="F6" s="29"/>
      <c r="G6" s="30">
        <f>(B3+520+D3)*G8*10*2400/1000000000+(B3+520+D3)*F3*15*2100/1000000000</f>
        <v>5.3760000000000003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>
      <c r="A7" s="23"/>
      <c r="B7" s="2"/>
      <c r="C7" s="2"/>
      <c r="D7" s="2"/>
      <c r="E7" s="28" t="s">
        <v>16</v>
      </c>
      <c r="G7" s="31">
        <f>B3+520+D3</f>
        <v>560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>
      <c r="A8" s="32" t="s">
        <v>17</v>
      </c>
      <c r="B8" s="33"/>
      <c r="C8" s="34"/>
      <c r="D8" s="2"/>
      <c r="E8" s="28" t="s">
        <v>18</v>
      </c>
      <c r="G8" s="31">
        <f>360+C3+E3</f>
        <v>400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>
      <c r="A9" s="35" t="s">
        <v>19</v>
      </c>
      <c r="B9" s="36" t="s">
        <v>20</v>
      </c>
      <c r="C9" s="36" t="s">
        <v>21</v>
      </c>
      <c r="D9" s="2"/>
      <c r="G9" s="37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>
      <c r="A10" s="38" t="s">
        <v>9</v>
      </c>
      <c r="B10" s="39"/>
      <c r="C10" s="40">
        <f>B10*2864</f>
        <v>0</v>
      </c>
      <c r="D10" s="2"/>
      <c r="E10" s="28" t="s">
        <v>7</v>
      </c>
      <c r="F10" s="41"/>
      <c r="G10" s="42">
        <f>VLOOKUP(G3,Лист3!B3:D4,3,FALSE)*1.15+C10+C11+C12</f>
        <v>28024.416754208749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>
      <c r="A11" s="38" t="s">
        <v>22</v>
      </c>
      <c r="B11" s="39"/>
      <c r="C11" s="40">
        <f>B11*5635</f>
        <v>0</v>
      </c>
      <c r="D11" s="2"/>
      <c r="E11" s="28"/>
      <c r="F11" s="41"/>
      <c r="G11" s="4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14.4" customHeight="1">
      <c r="A12" s="44" t="s">
        <v>23</v>
      </c>
      <c r="B12" s="45"/>
      <c r="C12" s="46">
        <f>B12*6785</f>
        <v>0</v>
      </c>
      <c r="D12" s="47"/>
      <c r="E12" s="48"/>
      <c r="F12" s="49"/>
      <c r="G12" s="50"/>
      <c r="H12" s="2"/>
      <c r="I12" s="2"/>
      <c r="J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ht="7.7999999999999998" customHeight="1">
      <c r="A13" s="2"/>
      <c r="B13" s="2"/>
      <c r="C13" s="2"/>
      <c r="D13" s="2"/>
      <c r="E13" s="5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ht="35.399999999999999" customHeight="1">
      <c r="A14" s="52" t="s">
        <v>24</v>
      </c>
      <c r="B14" s="52"/>
      <c r="C14" s="52"/>
      <c r="D14" s="52"/>
      <c r="E14" s="52"/>
      <c r="F14" s="52"/>
      <c r="G14" s="5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ht="14.4" customHeight="1">
      <c r="A15" s="2"/>
      <c r="B15" s="2"/>
      <c r="C15" s="2"/>
      <c r="D15" s="2"/>
      <c r="E15" s="5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>
      <c r="A16" s="2"/>
      <c r="B16" s="2"/>
      <c r="C16" s="2"/>
      <c r="D16" s="2"/>
      <c r="E16" s="5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>
      <c r="A17" s="2"/>
      <c r="B17" s="2"/>
      <c r="C17" s="2"/>
      <c r="D17" s="2"/>
      <c r="E17" s="5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ht="19.199999999999999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ht="42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ht="37.799999999999997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B97" s="2"/>
      <c r="C97" s="2"/>
      <c r="D97" s="2"/>
      <c r="E97" s="2"/>
      <c r="F97" s="2"/>
      <c r="G97" s="2"/>
      <c r="H97" s="2"/>
      <c r="I97" s="2"/>
      <c r="J97" s="2"/>
    </row>
    <row r="98">
      <c r="B98" s="2"/>
      <c r="C98" s="2"/>
      <c r="D98" s="2"/>
      <c r="E98" s="2"/>
      <c r="F98" s="2"/>
      <c r="G98" s="2"/>
      <c r="H98" s="2"/>
      <c r="I98" s="2"/>
      <c r="J98" s="2"/>
    </row>
    <row r="99">
      <c r="B99" s="2"/>
      <c r="C99" s="2"/>
      <c r="D99" s="2"/>
      <c r="E99" s="2"/>
      <c r="F99" s="2"/>
      <c r="G99" s="2"/>
      <c r="H99" s="2"/>
      <c r="I99" s="2"/>
      <c r="J99" s="2"/>
    </row>
    <row r="100">
      <c r="B100" s="2"/>
      <c r="C100" s="2"/>
      <c r="D100" s="2"/>
      <c r="E100" s="2"/>
      <c r="F100" s="2"/>
      <c r="G100" s="2"/>
      <c r="H100" s="2"/>
      <c r="I100" s="2"/>
      <c r="J100" s="2"/>
    </row>
    <row r="101">
      <c r="B101" s="2"/>
      <c r="C101" s="2"/>
      <c r="D101" s="2"/>
      <c r="E101" s="2"/>
      <c r="F101" s="2"/>
      <c r="G101" s="2"/>
      <c r="H101" s="2"/>
      <c r="I101" s="2"/>
      <c r="J101" s="2"/>
    </row>
    <row r="102">
      <c r="B102" s="2"/>
      <c r="C102" s="2"/>
      <c r="D102" s="2"/>
      <c r="E102" s="2"/>
      <c r="F102" s="2"/>
      <c r="G102" s="2"/>
      <c r="H102" s="2"/>
      <c r="I102" s="2"/>
      <c r="J102" s="2"/>
    </row>
    <row r="103">
      <c r="B103" s="2"/>
      <c r="C103" s="2"/>
      <c r="D103" s="2"/>
      <c r="E103" s="2"/>
      <c r="F103" s="2"/>
      <c r="G103" s="2"/>
      <c r="H103" s="2"/>
      <c r="I103" s="2"/>
      <c r="J103" s="2"/>
    </row>
    <row r="104">
      <c r="B104" s="2"/>
      <c r="C104" s="2"/>
      <c r="D104" s="2"/>
      <c r="E104" s="2"/>
      <c r="F104" s="2"/>
      <c r="G104" s="2"/>
      <c r="H104" s="2"/>
      <c r="I104" s="2"/>
      <c r="J104" s="2"/>
    </row>
  </sheetData>
  <sheetProtection algorithmName="SHA-512" hashValue="hYwneMNvlCW2eK/HTSaZZDliI/RIbOPHvA2NKVltd8iHygo1CqFiI2/3YFztcaNp2QgCXuqDE6nqqxpI+LlqaQ==" saltValue="HRzeV4r7G7tQRbGsc+JOCA==" spinCount="100000" autoFilter="1" deleteColumns="1" deleteRows="1" formatCells="1" formatColumns="1" formatRows="1" insertColumns="1" insertHyperlinks="1" insertRows="1" objects="0" pivotTables="1" scenarios="0" selectLockedCells="1" selectUnlockedCells="0" sheet="1" sort="1"/>
  <protectedRanges>
    <protectedRange name="Диапазон1" sqref="B3:F3"/>
  </protectedRanges>
  <mergeCells count="9">
    <mergeCell ref="A1:G1"/>
    <mergeCell ref="E2:F2"/>
    <mergeCell ref="E3:F3"/>
    <mergeCell ref="A4:D4"/>
    <mergeCell ref="A6:B6"/>
    <mergeCell ref="A8:C8"/>
    <mergeCell ref="E10:E12"/>
    <mergeCell ref="G10:G12"/>
    <mergeCell ref="A14:G14"/>
  </mergeCells>
  <dataValidations count="3" disablePrompts="0">
    <dataValidation sqref="C6" type="list" allowBlank="1" errorStyle="stop" imeMode="noControl" operator="between" showDropDown="0" showErrorMessage="1" showInputMessage="1">
      <formula1>Лист3!$C$8:$C$10</formula1>
    </dataValidation>
    <dataValidation sqref="G3" type="list" allowBlank="1" errorStyle="stop" imeMode="noControl" operator="between" showDropDown="0" showErrorMessage="1" showInputMessage="1">
      <formula1>Лист3!$B$3:$B$4</formula1>
    </dataValidation>
    <dataValidation sqref="A3" type="list" allowBlank="1" errorStyle="stop" imeMode="noControl" operator="between" showDropDown="0" showErrorMessage="1" showInputMessage="1">
      <formula1>Лист2!$B$19:$B$24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4" disablePrompts="0">
        <x14:dataValidation xr:uid="{009A00DD-00E6-4B57-94FA-00D200020069}" type="whole" allowBlank="1" error="Пожалуйста, введите значение в диапазоне от 20 до 750" errorStyle="stop" errorTitle="ширина столешницы слева" imeMode="noControl" operator="between" showDropDown="0" showErrorMessage="1" showInputMessage="1">
          <x14:formula1>
            <xm:f>20</xm:f>
          </x14:formula1>
          <x14:formula2>
            <xm:f>750</xm:f>
          </x14:formula2>
          <xm:sqref>B3</xm:sqref>
        </x14:dataValidation>
        <x14:dataValidation xr:uid="{0040007F-006D-4DEF-8EE6-00F9003B00B3}" type="whole" allowBlank="1" error="Пожалуйста, введите значение в диапазоне от 20 до 170" errorStyle="stop" errorTitle="глубина столешницы перед чашей" imeMode="noControl" operator="between" showDropDown="0" showErrorMessage="1" showInputMessage="1">
          <x14:formula1>
            <xm:f>20</xm:f>
          </x14:formula1>
          <x14:formula2>
            <xm:f>170</xm:f>
          </x14:formula2>
          <xm:sqref>C3</xm:sqref>
        </x14:dataValidation>
        <x14:dataValidation xr:uid="{00EF0033-00EC-4B78-8608-006A0000006A}" type="whole" allowBlank="1" error="Пожалуйста, введите значение в диапазоне от 20 до 750" errorStyle="stop" errorTitle="Ширина столешницы справа" imeMode="noControl" operator="between" showDropDown="0" showErrorMessage="1" showInputMessage="1">
          <x14:formula1>
            <xm:f>20</xm:f>
          </x14:formula1>
          <x14:formula2>
            <xm:f>750</xm:f>
          </x14:formula2>
          <xm:sqref>D3</xm:sqref>
        </x14:dataValidation>
        <x14:dataValidation xr:uid="{0038000E-00F4-49CE-B6DC-007B00B0008E}" type="whole" allowBlank="1" error="Пожалуйста, введите значение в диапазоне от 20 до 170" errorStyle="stop" errorTitle="Глубина столешницы за чашей" imeMode="noControl" operator="between" showDropDown="1" showErrorMessage="1" showInputMessage="1">
          <x14:formula1>
            <xm:f>20</xm:f>
          </x14:formula1>
          <x14:formula2>
            <xm:f>170</xm:f>
          </x14:formula2>
          <xm:sqref>E3:F3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2">
    <outlinePr applyStyles="0" summaryBelow="1" summaryRight="1" showOutlineSymbols="1"/>
    <pageSetUpPr autoPageBreaks="1" fitToPage="0"/>
  </sheetPr>
  <sheetViews>
    <sheetView zoomScale="100" workbookViewId="0">
      <selection activeCell="B10" activeCellId="0" sqref="B10"/>
    </sheetView>
  </sheetViews>
  <sheetFormatPr defaultColWidth="8.88671875" defaultRowHeight="14.25"/>
  <cols>
    <col customWidth="1" min="1" max="1" style="1" width="20.33203125"/>
    <col customWidth="1" min="2" max="3" style="1" width="21.6640625"/>
    <col customWidth="1" min="4" max="4" style="1" width="25.44140625"/>
    <col customWidth="1" min="5" max="5" style="1" width="21.6640625"/>
    <col customWidth="1" min="6" max="6" style="1" width="12.33203125"/>
    <col customWidth="1" hidden="1" min="7" max="7" style="1" width="8"/>
    <col customWidth="1" min="8" max="8" style="1" width="16.109375"/>
    <col min="9" max="16384" style="1" width="8.88671875"/>
  </cols>
  <sheetData>
    <row r="1" s="53" customFormat="1" ht="36.600000000000001" customHeight="1">
      <c r="A1" s="54" t="s">
        <v>25</v>
      </c>
      <c r="B1" s="54"/>
      <c r="C1" s="54"/>
      <c r="D1" s="54"/>
      <c r="E1" s="54"/>
      <c r="F1" s="54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="4" customFormat="1" ht="32.399999999999999" customHeight="1">
      <c r="A2" s="56" t="s">
        <v>2</v>
      </c>
      <c r="B2" s="57" t="s">
        <v>3</v>
      </c>
      <c r="C2" s="57" t="s">
        <v>4</v>
      </c>
      <c r="D2" s="57" t="s">
        <v>5</v>
      </c>
      <c r="E2" s="57" t="s">
        <v>26</v>
      </c>
      <c r="F2" s="9" t="s">
        <v>27</v>
      </c>
      <c r="G2" s="10" t="s">
        <v>7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8.949999999999999" customHeight="1">
      <c r="A3" s="58">
        <v>150</v>
      </c>
      <c r="B3" s="13">
        <v>60</v>
      </c>
      <c r="C3" s="13">
        <v>150</v>
      </c>
      <c r="D3" s="13">
        <v>103</v>
      </c>
      <c r="E3" s="13">
        <v>0</v>
      </c>
      <c r="F3" s="16" t="s">
        <v>9</v>
      </c>
      <c r="G3" s="17">
        <f>(65900-(750-A3)/100*2400-(750-C3)/100*2400-(550-340-B3-D3)/50*3500-(150-E3)/150*12500/(1+(2.01-(A3+C3)/1000)))*1.18*1.4</f>
        <v>48234.193800738001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7.399999999999999" customHeight="1">
      <c r="A4" s="59" t="s">
        <v>28</v>
      </c>
      <c r="B4" s="20"/>
      <c r="C4" s="20"/>
      <c r="D4" s="20"/>
      <c r="E4" s="21" t="s">
        <v>12</v>
      </c>
      <c r="F4" s="2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9.5999999999999996" customHeight="1">
      <c r="A5" s="23"/>
      <c r="B5" s="2"/>
      <c r="C5" s="2"/>
      <c r="D5" s="2"/>
      <c r="E5" s="24"/>
      <c r="F5" s="6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ht="29.399999999999999" customHeight="1">
      <c r="A6" s="61" t="s">
        <v>13</v>
      </c>
      <c r="B6" s="28"/>
      <c r="C6" s="27" t="s">
        <v>14</v>
      </c>
      <c r="D6" s="62"/>
      <c r="E6" s="28" t="s">
        <v>15</v>
      </c>
      <c r="F6" s="30">
        <f>(A3+500+C3)*F8*16*2400/1000000000+(A3+500+C3)*E3*15*2100/1000000000</f>
        <v>15.452159999999999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ht="26.399999999999999" customHeight="1">
      <c r="A7" s="23"/>
      <c r="B7" s="2"/>
      <c r="C7" s="2"/>
      <c r="D7" s="2"/>
      <c r="E7" s="28" t="s">
        <v>16</v>
      </c>
      <c r="F7" s="31">
        <f>A3+500+C3</f>
        <v>800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ht="25.800000000000001" customHeight="1">
      <c r="A8" s="63" t="s">
        <v>17</v>
      </c>
      <c r="B8" s="64"/>
      <c r="C8" s="65"/>
      <c r="D8" s="66"/>
      <c r="E8" s="28" t="s">
        <v>18</v>
      </c>
      <c r="F8" s="31">
        <f>340+B3+D3</f>
        <v>503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>
      <c r="A9" s="35" t="s">
        <v>19</v>
      </c>
      <c r="B9" s="36" t="s">
        <v>20</v>
      </c>
      <c r="C9" s="36" t="s">
        <v>21</v>
      </c>
      <c r="D9" s="66"/>
      <c r="E9" s="67"/>
      <c r="F9" s="6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>
      <c r="A10" s="38" t="s">
        <v>9</v>
      </c>
      <c r="B10" s="39"/>
      <c r="C10" s="40">
        <f>B10*2864</f>
        <v>0</v>
      </c>
      <c r="D10" s="66"/>
      <c r="E10" s="28" t="s">
        <v>7</v>
      </c>
      <c r="F10" s="69">
        <f>VLOOKUP(F3,Лист3!B3:C4,2,FALSE)+C10+C11+C12</f>
        <v>48234.193800738001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>
      <c r="A11" s="38" t="s">
        <v>22</v>
      </c>
      <c r="B11" s="39"/>
      <c r="C11" s="40">
        <f>B11*5635</f>
        <v>0</v>
      </c>
      <c r="D11" s="66"/>
      <c r="E11" s="28"/>
      <c r="F11" s="69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ht="15">
      <c r="A12" s="44" t="s">
        <v>23</v>
      </c>
      <c r="B12" s="45"/>
      <c r="C12" s="46">
        <f>B12*6785</f>
        <v>0</v>
      </c>
      <c r="D12" s="70"/>
      <c r="E12" s="48"/>
      <c r="F12" s="7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ht="46.799999999999997" customHeight="1">
      <c r="A13" s="72" t="s">
        <v>29</v>
      </c>
      <c r="B13" s="72"/>
      <c r="C13" s="72"/>
      <c r="D13" s="72"/>
      <c r="E13" s="72"/>
      <c r="F13" s="7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>
      <c r="A14" s="2"/>
      <c r="B14" s="2"/>
      <c r="C14" s="2"/>
      <c r="D14" s="5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>
      <c r="A15" s="2"/>
      <c r="B15" s="2"/>
      <c r="C15" s="2"/>
      <c r="D15" s="5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>
      <c r="A16" s="2"/>
      <c r="B16" s="2"/>
      <c r="C16" s="2"/>
      <c r="D16" s="5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>
      <c r="A17" s="2"/>
      <c r="B17" s="2"/>
      <c r="C17" s="2"/>
      <c r="D17" s="5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</row>
    <row r="98">
      <c r="A98" s="2"/>
      <c r="B98" s="2"/>
      <c r="C98" s="2"/>
      <c r="D98" s="2"/>
      <c r="E98" s="2"/>
      <c r="F98" s="2"/>
      <c r="G98" s="2"/>
      <c r="H98" s="2"/>
      <c r="I98" s="2"/>
    </row>
    <row r="99">
      <c r="A99" s="2"/>
      <c r="B99" s="2"/>
      <c r="C99" s="2"/>
      <c r="D99" s="2"/>
      <c r="E99" s="2"/>
      <c r="F99" s="2"/>
      <c r="G99" s="2"/>
      <c r="H99" s="2"/>
      <c r="I99" s="2"/>
    </row>
    <row r="100">
      <c r="A100" s="2"/>
      <c r="B100" s="2"/>
      <c r="C100" s="2"/>
      <c r="D100" s="2"/>
      <c r="E100" s="2"/>
      <c r="F100" s="2"/>
      <c r="G100" s="2"/>
      <c r="H100" s="2"/>
      <c r="I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</row>
  </sheetData>
  <sheetProtection algorithmName="SHA-512" hashValue="pk0mGD8A8q/GNHD9s4+w/ix/JufEg6/PtlH346PEY6G0GAmdRPauR2KZq2JUJi9TtGwaeUMTv5f+sZWGaeemmw==" saltValue="B1XsiTecPnyS+HImhRPJPQ==" spinCount="100000" autoFilter="1" deleteColumns="1" deleteRows="1" formatCells="1" formatColumns="1" formatRows="1" insertColumns="1" insertHyperlinks="1" insertRows="1" objects="0" pivotTables="1" scenarios="0" selectLockedCells="1" selectUnlockedCells="0" sheet="1" sort="1"/>
  <protectedRanges>
    <protectedRange name="Диапазон1" sqref="A3:E3"/>
  </protectedRanges>
  <mergeCells count="6">
    <mergeCell ref="A1:F1"/>
    <mergeCell ref="A6:B6"/>
    <mergeCell ref="A8:C8"/>
    <mergeCell ref="E10:E12"/>
    <mergeCell ref="F10:F12"/>
    <mergeCell ref="A13:F13"/>
  </mergeCells>
  <dataValidations count="2" disablePrompts="0">
    <dataValidation sqref="F3" type="list" allowBlank="1" errorStyle="stop" imeMode="noControl" operator="between" showDropDown="0" showErrorMessage="1" showInputMessage="1">
      <formula1>Лист3!$B$3:$B$4</formula1>
    </dataValidation>
    <dataValidation sqref="C6" type="list" allowBlank="1" errorStyle="stop" imeMode="noControl" operator="between" showDropDown="0" showErrorMessage="1" showInputMessage="1">
      <formula1>Лист3!$C$8:$C$10</formula1>
    </dataValidation>
  </dataValidation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  <extLst>
    <ext xmlns:x14="http://schemas.microsoft.com/office/spreadsheetml/2009/9/main" uri="{CCE6A557-97BC-4b89-ADB6-D9C93CAAB3DF}">
      <x14:dataValidations xmlns:xm="http://schemas.microsoft.com/office/excel/2006/main" count="5" disablePrompts="0">
        <x14:dataValidation xr:uid="{007900E7-005B-4AC6-A7F7-007E00E000F6}" type="whole" allowBlank="1" error="Пожалуйста, введите значение в диапазоне от 20 до 150" errorStyle="stop" errorTitle="Глубина столешницы за чашей" imeMode="noControl" operator="between" showDropDown="1" showErrorMessage="1" showInputMessage="1">
          <x14:formula1>
            <xm:f>20</xm:f>
          </x14:formula1>
          <x14:formula2>
            <xm:f>150</xm:f>
          </x14:formula2>
          <xm:sqref>D3</xm:sqref>
        </x14:dataValidation>
        <x14:dataValidation xr:uid="{00B700C6-000B-454D-9DEC-008B00E00097}" type="whole" allowBlank="1" error="Пожалуйста, введите значение в диапазоне от 20 до 750" errorStyle="stop" errorTitle="Ширина столешницы справа" imeMode="noControl" operator="between" showDropDown="0" showErrorMessage="1" showInputMessage="1">
          <x14:formula1>
            <xm:f>20</xm:f>
          </x14:formula1>
          <x14:formula2>
            <xm:f>750</xm:f>
          </x14:formula2>
          <xm:sqref>C3</xm:sqref>
        </x14:dataValidation>
        <x14:dataValidation xr:uid="{00AB0073-00D0-471C-AD4B-009D0030000B}" type="whole" allowBlank="1" error="Пожалуйста, введите высоту фартука в диапазоне от 0 до 150" errorStyle="stop" errorTitle="Высота фартука" imeMode="noControl" operator="between" showDropDown="1" showErrorMessage="1" showInputMessage="1">
          <x14:formula1>
            <xm:f>0</xm:f>
          </x14:formula1>
          <x14:formula2>
            <xm:f>150</xm:f>
          </x14:formula2>
          <xm:sqref>E3</xm:sqref>
        </x14:dataValidation>
        <x14:dataValidation xr:uid="{00D80086-0013-41E2-950A-000500EE0080}" type="whole" allowBlank="1" error="Пожалуйста, введите значение в диапазоне от 20 до 60" errorStyle="stop" errorTitle="глубина столешницы перед чашей" imeMode="noControl" operator="between" showDropDown="0" showErrorMessage="1" showInputMessage="1">
          <x14:formula1>
            <xm:f>20</xm:f>
          </x14:formula1>
          <x14:formula2>
            <xm:f>60</xm:f>
          </x14:formula2>
          <xm:sqref>B3</xm:sqref>
        </x14:dataValidation>
        <x14:dataValidation xr:uid="{00F70034-000D-4A60-836B-0025000500F4}" type="whole" allowBlank="1" error="Пожалуйста, введите значение в диапазоне от 20 до 750" errorStyle="stop" errorTitle="ширина столешницы слева" imeMode="noControl" operator="between" showDropDown="0" showErrorMessage="1" showInputMessage="1">
          <x14:formula1>
            <xm:f>20</xm:f>
          </x14:formula1>
          <x14:formula2>
            <xm:f>750</xm:f>
          </x14:formula2>
          <xm:sqref>A3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0"/>
  </sheetPr>
  <sheetViews>
    <sheetView topLeftCell="A4" zoomScale="100" workbookViewId="0">
      <selection activeCell="H16" activeCellId="0" sqref="H16"/>
    </sheetView>
  </sheetViews>
  <sheetFormatPr defaultRowHeight="14.25"/>
  <cols>
    <col bestFit="1" customWidth="1" min="2" max="2" width="17.6640625"/>
  </cols>
  <sheetData>
    <row r="1">
      <c r="A1">
        <v>600</v>
      </c>
      <c r="B1">
        <v>450</v>
      </c>
      <c r="C1">
        <v>0</v>
      </c>
      <c r="D1">
        <v>0</v>
      </c>
    </row>
    <row r="2">
      <c r="A2">
        <v>700</v>
      </c>
      <c r="B2">
        <v>500</v>
      </c>
      <c r="C2">
        <v>150</v>
      </c>
      <c r="D2">
        <v>100</v>
      </c>
    </row>
    <row r="3">
      <c r="A3">
        <v>800</v>
      </c>
      <c r="B3">
        <v>550</v>
      </c>
      <c r="C3">
        <v>200</v>
      </c>
      <c r="D3">
        <v>200</v>
      </c>
    </row>
    <row r="4">
      <c r="A4">
        <v>900</v>
      </c>
      <c r="D4">
        <v>300</v>
      </c>
    </row>
    <row r="5">
      <c r="A5">
        <v>1000</v>
      </c>
      <c r="D5">
        <v>400</v>
      </c>
    </row>
    <row r="6">
      <c r="A6">
        <v>1100</v>
      </c>
      <c r="D6">
        <v>500</v>
      </c>
    </row>
    <row r="7">
      <c r="A7">
        <v>1200</v>
      </c>
      <c r="D7">
        <v>600</v>
      </c>
    </row>
    <row r="8">
      <c r="A8">
        <v>1300</v>
      </c>
      <c r="D8">
        <v>700</v>
      </c>
    </row>
    <row r="9">
      <c r="A9">
        <v>1400</v>
      </c>
    </row>
    <row r="10">
      <c r="A10">
        <v>1500</v>
      </c>
    </row>
    <row r="11">
      <c r="A11">
        <v>1600</v>
      </c>
    </row>
    <row r="12">
      <c r="A12">
        <v>1700</v>
      </c>
    </row>
    <row r="13">
      <c r="A13">
        <v>1800</v>
      </c>
    </row>
    <row r="14">
      <c r="A14">
        <v>1900</v>
      </c>
    </row>
    <row r="15">
      <c r="A15">
        <v>2000</v>
      </c>
    </row>
    <row r="19">
      <c r="B19" s="73" t="s">
        <v>30</v>
      </c>
    </row>
    <row r="20">
      <c r="B20" s="73" t="s">
        <v>31</v>
      </c>
    </row>
    <row r="21">
      <c r="B21" s="73" t="s">
        <v>32</v>
      </c>
    </row>
    <row r="22">
      <c r="B22" s="73" t="s">
        <v>33</v>
      </c>
    </row>
    <row r="23">
      <c r="B23" s="73" t="s">
        <v>34</v>
      </c>
    </row>
    <row r="24">
      <c r="B24" s="73" t="s">
        <v>8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4">
    <outlinePr applyStyles="0" summaryBelow="1" summaryRight="1" showOutlineSymbols="1"/>
    <pageSetUpPr autoPageBreaks="1" fitToPage="0"/>
  </sheetPr>
  <sheetViews>
    <sheetView zoomScale="100" workbookViewId="0">
      <selection activeCell="H6" activeCellId="0" sqref="H6"/>
    </sheetView>
  </sheetViews>
  <sheetFormatPr defaultRowHeight="14.25"/>
  <sheetData>
    <row r="3">
      <c r="B3" t="s">
        <v>9</v>
      </c>
      <c r="C3">
        <f>PLUS!G3</f>
        <v>48234.193800738001</v>
      </c>
      <c r="D3">
        <f>'EDGE FLOW'!H3</f>
        <v>24369.058047138045</v>
      </c>
    </row>
    <row r="4">
      <c r="B4" t="s">
        <v>35</v>
      </c>
      <c r="C4">
        <f>PLUS!G3*1.5</f>
        <v>72351.290701107006</v>
      </c>
      <c r="D4">
        <f>'EDGE FLOW'!H3*1.5</f>
        <v>36553.587070707072</v>
      </c>
    </row>
    <row r="8">
      <c r="C8" s="74" t="s">
        <v>14</v>
      </c>
    </row>
    <row r="9">
      <c r="C9" s="74" t="s">
        <v>36</v>
      </c>
    </row>
    <row r="10">
      <c r="C10" s="74" t="s">
        <v>37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Юлия Кононова</cp:lastModifiedBy>
  <cp:revision>6</cp:revision>
  <dcterms:created xsi:type="dcterms:W3CDTF">2015-06-05T18:19:34Z</dcterms:created>
  <dcterms:modified xsi:type="dcterms:W3CDTF">2024-09-16T08:34:21Z</dcterms:modified>
</cp:coreProperties>
</file>